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drawingml.chart+xml" PartName="/xl/charts/chart1.xml"/>
  <Override ContentType="application/vnd.openxmlformats-officedocument.drawingml.chart+xml" PartName="/xl/charts/chart3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Kalkulator kupovine stana" sheetId="1" r:id="rId5"/>
    <sheet state="visible" name="Opremanje" sheetId="2" r:id="rId6"/>
    <sheet state="visible" name="Praćenje transakcija" sheetId="3" r:id="rId7"/>
    <sheet state="visible" name="Pregled i grafici" sheetId="4" r:id="rId8"/>
    <sheet state="visible" name="Uputstvo" sheetId="5" r:id="rId9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C29">
      <text>
        <t xml:space="preserve">Clan 56a Zakona o PDV. Refundira se PDV za do 40 m2 + 15 m2 po clanu domacinstva. Iznos je procena; konacno odredjuje Poreska uprava.</t>
      </text>
    </comment>
    <comment authorId="0" ref="C28">
      <text>
        <t xml:space="preserve">Starogradnja: 2,5% od vrednosti. Za prvi stan oslobodjenje do 40 m2 + 15 m2 po clanu; oporezuje se samo visak povrsine.</t>
      </text>
    </comment>
  </commentList>
</comments>
</file>

<file path=xl/sharedStrings.xml><?xml version="1.0" encoding="utf-8"?>
<sst xmlns="http://schemas.openxmlformats.org/spreadsheetml/2006/main" count="249" uniqueCount="204">
  <si>
    <t>PrviKvadrat.rs - Od ideje do useljenja</t>
  </si>
  <si>
    <t>kredit_flag</t>
  </si>
  <si>
    <t>Kalkulator troškova kupovine prvog stana</t>
  </si>
  <si>
    <t>prvi_stan_flag</t>
  </si>
  <si>
    <t>m2_olaksica</t>
  </si>
  <si>
    <t>Popuni samo polja u krem boji. Sve ostalo se računa automatski.</t>
  </si>
  <si>
    <t>1. OSNOVNI PODACI</t>
  </si>
  <si>
    <t>Tip nekretnine</t>
  </si>
  <si>
    <t>Novogradnja</t>
  </si>
  <si>
    <t>Novogradnja: PDV je u ceni. Starogradnja: porez na prenos.</t>
  </si>
  <si>
    <t>Naćin kupovine</t>
  </si>
  <si>
    <t>Kredit</t>
  </si>
  <si>
    <t>Bira se keš ili kredit (utiče na troškove kredita).</t>
  </si>
  <si>
    <t>Da li je ovo prvi stan?</t>
  </si>
  <si>
    <t>Da</t>
  </si>
  <si>
    <t>Utiče na povraćaj PDV-a i oslobođenje poreza.</t>
  </si>
  <si>
    <t>Cena stana (EUR)</t>
  </si>
  <si>
    <t>Površina (m2)</t>
  </si>
  <si>
    <t>Dodatni članovi domaćinstva</t>
  </si>
  <si>
    <t>Svaki član daje +15 m2 za olakšicu.</t>
  </si>
  <si>
    <t>Kurs EUR/RSD</t>
  </si>
  <si>
    <t>Za prikaz iznosa u dinarima.</t>
  </si>
  <si>
    <t>2. PRETPOSTAVKE (uredi po potrebi)</t>
  </si>
  <si>
    <t>Provizija agencije (%)</t>
  </si>
  <si>
    <t>Obicno 2-3%</t>
  </si>
  <si>
    <t>Učešće za kredit (%)</t>
  </si>
  <si>
    <t>Deo cene koji plaćaš iz svog novca.</t>
  </si>
  <si>
    <t>Obrada kredita (%)</t>
  </si>
  <si>
    <t>Naknada banke na iznos kredita.</t>
  </si>
  <si>
    <t>Premija osiguranja NKOSK (%)</t>
  </si>
  <si>
    <t>Zavisi od LTV; proveri kod banke.</t>
  </si>
  <si>
    <t>Procena vrednosti nekretnine (EUR)</t>
  </si>
  <si>
    <t>Za kredit; obično 150-250 EUR.</t>
  </si>
  <si>
    <t>Osiguranje nepokretnosti, god. (EUR)</t>
  </si>
  <si>
    <t>Životno osiguranje, god. (EUR)</t>
  </si>
  <si>
    <t>Ako ga banka zahteva.</t>
  </si>
  <si>
    <t>Menice, kreditni biro i ostalo (EUR)</t>
  </si>
  <si>
    <t>3. CENA, POREZI I POVRAĆAJ</t>
  </si>
  <si>
    <t>Cena stana</t>
  </si>
  <si>
    <t>Iz osnovnih podataka.</t>
  </si>
  <si>
    <t>PDV sadržan u ceni (10%)</t>
  </si>
  <si>
    <t>Samo novogradnja; već je uračunat u cenu.</t>
  </si>
  <si>
    <t>Porez na prenos apsolutnih prava (2,5%)</t>
  </si>
  <si>
    <t>Samo starogradnja; oslobođenje za prvi stan do olakšice.</t>
  </si>
  <si>
    <t>Procenjeni povraćaj PDV-a (vraća se kasnije)</t>
  </si>
  <si>
    <t>Samo novogradnja + prvi stan; do 40 m2 + 15 m2/član.</t>
  </si>
  <si>
    <t>Vodič za povraćaj PDV-a:</t>
  </si>
  <si>
    <t>Link do vodiča</t>
  </si>
  <si>
    <t>4. PRATEĆI TROŠKOVI</t>
  </si>
  <si>
    <t xml:space="preserve"> </t>
  </si>
  <si>
    <t>Provizija agencije</t>
  </si>
  <si>
    <t>Računa se: procenat x cena.</t>
  </si>
  <si>
    <t>Advokat / pravna provera</t>
  </si>
  <si>
    <t>Obično 300-600 EUR.</t>
  </si>
  <si>
    <t>Overa ugovora kod notara</t>
  </si>
  <si>
    <t>Javnobeležnička tarifa zavisi od cene; proveri.</t>
  </si>
  <si>
    <t>Uknjižba i takse (RGZ)</t>
  </si>
  <si>
    <t>Upis prava svojine</t>
  </si>
  <si>
    <t>Ostali administrativni troškovi</t>
  </si>
  <si>
    <t>Kopije, prevodi, pečati i slično.</t>
  </si>
  <si>
    <t>5. TROŠKOVI KREDITA (automatski 0 ako je keš)</t>
  </si>
  <si>
    <t>Iznos kredita (informativno)</t>
  </si>
  <si>
    <t>Računa se: cena x (1 - učešće).</t>
  </si>
  <si>
    <t>Obrada kredita</t>
  </si>
  <si>
    <t>Računa se: procenat x iznos kredita.</t>
  </si>
  <si>
    <t>Premija osiguranja NKOSK</t>
  </si>
  <si>
    <t>Procena vrednosti nekretnine</t>
  </si>
  <si>
    <t>Osiguranje nepokretnosti (god.)</t>
  </si>
  <si>
    <t>Životno osiguranje (god.)</t>
  </si>
  <si>
    <t>Menice, kreditni biro i ostalo</t>
  </si>
  <si>
    <t>6. REZIME</t>
  </si>
  <si>
    <t>Ukupni porezi</t>
  </si>
  <si>
    <t>PDV nije dodat jer je vec u ceni.</t>
  </si>
  <si>
    <t>Ukupni prateći troškovi</t>
  </si>
  <si>
    <t>Ukupni troškovi kredita</t>
  </si>
  <si>
    <t>UKUPAN TROŠAK (sa cenom stana)</t>
  </si>
  <si>
    <t>(-) Procenjeni povraćaj PDV-a</t>
  </si>
  <si>
    <t>NETO TROŠAK (nakon povraćaja)</t>
  </si>
  <si>
    <t>Dodatni troškovi (bez cene stana)</t>
  </si>
  <si>
    <t>Udeo dodatnih troškova u ceni</t>
  </si>
  <si>
    <t>Potreban keš na startu (učešće + troškovi)</t>
  </si>
  <si>
    <r>
      <rPr>
        <rFont val="Arial"/>
        <b/>
        <color rgb="FFD09A40"/>
        <sz val="10.0"/>
      </rPr>
      <t>Reddit Zajednica</t>
    </r>
    <r>
      <rPr>
        <rFont val="Arial"/>
        <b/>
        <color rgb="FFFFFFFF"/>
        <sz val="10.0"/>
      </rPr>
      <t xml:space="preserve">  ·  r/PrviKvadrat  ·  </t>
    </r>
    <r>
      <rPr>
        <rFont val="Arial"/>
        <b/>
        <color rgb="FFD09A40"/>
        <sz val="10.0"/>
      </rPr>
      <t>Instagram</t>
    </r>
    <r>
      <rPr>
        <rFont val="Arial"/>
        <b/>
        <color rgb="FFFFFFFF"/>
        <sz val="10.0"/>
      </rPr>
      <t xml:space="preserve"> @prvikvadrat  ·  </t>
    </r>
    <r>
      <rPr>
        <rFont val="Arial"/>
        <b/>
        <color rgb="FFD09A40"/>
        <sz val="10.0"/>
      </rPr>
      <t>TikTok</t>
    </r>
    <r>
      <rPr>
        <rFont val="Arial"/>
        <b/>
        <color rgb="FFFFFFFF"/>
        <sz val="10.0"/>
      </rPr>
      <t xml:space="preserve"> @prvikvadrat.rs · </t>
    </r>
    <r>
      <rPr>
        <rFont val="Arial"/>
        <b/>
        <color rgb="FFD09A40"/>
        <sz val="10.0"/>
      </rPr>
      <t xml:space="preserve">LinkedIn </t>
    </r>
    <r>
      <rPr>
        <rFont val="Arial"/>
        <b/>
        <color rgb="FFFFFFFF"/>
        <sz val="10.0"/>
      </rPr>
      <t>@prvikvadrat</t>
    </r>
  </si>
  <si>
    <t>Budžet za opremanje i adaptaciju stana</t>
  </si>
  <si>
    <t>Brojevi su primeri. Izmeni 'Planirano' i upisuj 'Stvarno' kako kupuješ. Krem polja su za unos.
Ako želite da dodate stavku koju želite da pratite, samo dodaje novi red u okviru tabele.</t>
  </si>
  <si>
    <t>Stavka</t>
  </si>
  <si>
    <t>Planirano (EUR)</t>
  </si>
  <si>
    <t>Stvarno (EUR)</t>
  </si>
  <si>
    <t>Razlika (EUR)</t>
  </si>
  <si>
    <t>Status</t>
  </si>
  <si>
    <t>ADAPTACIJA I RADOVI</t>
  </si>
  <si>
    <t>Krečenje</t>
  </si>
  <si>
    <t>Planirano</t>
  </si>
  <si>
    <t>Podovi (parket/laminat)</t>
  </si>
  <si>
    <t>Naručeno</t>
  </si>
  <si>
    <t>Keramika i pločice</t>
  </si>
  <si>
    <t>Kupljeno</t>
  </si>
  <si>
    <t>Elektro radovi</t>
  </si>
  <si>
    <t>Vodoinstalacije</t>
  </si>
  <si>
    <t>Stolarija i vrata</t>
  </si>
  <si>
    <t>Ukupno: Adaptacija I Radovi</t>
  </si>
  <si>
    <t>KUHINJA</t>
  </si>
  <si>
    <t>Kuhinjski elementi</t>
  </si>
  <si>
    <t>Radna ploča</t>
  </si>
  <si>
    <t>Sudopera i slavina</t>
  </si>
  <si>
    <t>Ugradna rasveta</t>
  </si>
  <si>
    <t>Ukupno: Kuhinja</t>
  </si>
  <si>
    <t>BELA TEHNIKA</t>
  </si>
  <si>
    <t>Frižider</t>
  </si>
  <si>
    <t>Šporet / ploća i rerna</t>
  </si>
  <si>
    <t>Aspirator</t>
  </si>
  <si>
    <t>Mašina za veš</t>
  </si>
  <si>
    <t>Mašina za sudove</t>
  </si>
  <si>
    <t>Ukupno: Bela Tehnika</t>
  </si>
  <si>
    <t>KUPATILO</t>
  </si>
  <si>
    <t>Sanitarije (WC, lavabo)</t>
  </si>
  <si>
    <t>Tuš kabina ili kada</t>
  </si>
  <si>
    <t>Bojler</t>
  </si>
  <si>
    <t>Ogledalo i galanterija</t>
  </si>
  <si>
    <t>Ukupno: Kupatilo</t>
  </si>
  <si>
    <t>DNEVNA SOBA</t>
  </si>
  <si>
    <t>Garnitura / kauč</t>
  </si>
  <si>
    <t>TV i nosač</t>
  </si>
  <si>
    <t>Sto i stolice</t>
  </si>
  <si>
    <t>Police i komoda</t>
  </si>
  <si>
    <t>Ukupno: Dnevna Soba</t>
  </si>
  <si>
    <t>SPAVAĆA SOBA</t>
  </si>
  <si>
    <t>Krevet</t>
  </si>
  <si>
    <t>Dušek</t>
  </si>
  <si>
    <t>Orman / garderober</t>
  </si>
  <si>
    <t>Noćni ormarići</t>
  </si>
  <si>
    <t>Ukupno: Spavaća Soba</t>
  </si>
  <si>
    <t>RASVETA I DEKOR</t>
  </si>
  <si>
    <t>Lusteri i lampe</t>
  </si>
  <si>
    <t>Zavese</t>
  </si>
  <si>
    <t>Tepih</t>
  </si>
  <si>
    <t>Dekoracija</t>
  </si>
  <si>
    <t>Ukupno: Rasveta I Dekor</t>
  </si>
  <si>
    <t>OSTALO</t>
  </si>
  <si>
    <t>Selidba</t>
  </si>
  <si>
    <t>Sitan inventar</t>
  </si>
  <si>
    <t>Rezerva za nepredviđeno</t>
  </si>
  <si>
    <t>Ukupno: Ostalo</t>
  </si>
  <si>
    <t>UKUPNO OPREMANJE</t>
  </si>
  <si>
    <r>
      <rPr>
        <rFont val="Arial"/>
        <b/>
        <color rgb="FFD09A40"/>
        <sz val="10.0"/>
      </rPr>
      <t>Reddit Zajednica</t>
    </r>
    <r>
      <rPr>
        <rFont val="Arial"/>
        <b/>
        <color rgb="FFFFFFFF"/>
        <sz val="10.0"/>
      </rPr>
      <t xml:space="preserve">  ·  r/PrviKvadrat  ·  </t>
    </r>
    <r>
      <rPr>
        <rFont val="Arial"/>
        <b/>
        <color rgb="FFD09A40"/>
        <sz val="10.0"/>
      </rPr>
      <t>Instagram</t>
    </r>
    <r>
      <rPr>
        <rFont val="Arial"/>
        <b/>
        <color rgb="FFFFFFFF"/>
        <sz val="10.0"/>
      </rPr>
      <t xml:space="preserve"> @prvikvadrat  ·  </t>
    </r>
    <r>
      <rPr>
        <rFont val="Arial"/>
        <b/>
        <color rgb="FFD09A40"/>
        <sz val="10.0"/>
      </rPr>
      <t>TikTok</t>
    </r>
    <r>
      <rPr>
        <rFont val="Arial"/>
        <b/>
        <color rgb="FFFFFFFF"/>
        <sz val="10.0"/>
      </rPr>
      <t xml:space="preserve"> @prvikvadrat.rs · </t>
    </r>
    <r>
      <rPr>
        <rFont val="Arial"/>
        <b/>
        <color rgb="FFD09A40"/>
        <sz val="10.0"/>
      </rPr>
      <t xml:space="preserve">LinkedIn </t>
    </r>
    <r>
      <rPr>
        <rFont val="Arial"/>
        <b/>
        <color rgb="FFFFFFFF"/>
        <sz val="10.0"/>
      </rPr>
      <t>@prvikvadrat</t>
    </r>
  </si>
  <si>
    <t>Praćenje svih troškova i uplata</t>
  </si>
  <si>
    <t>Upisuj svaku uplatu. Krem polja su za unos. Zbirovi i poredjenje sa planom se racunaju sami.</t>
  </si>
  <si>
    <t>Datum (dupli klik za kalendar)</t>
  </si>
  <si>
    <t>Opis</t>
  </si>
  <si>
    <t>Kategorija</t>
  </si>
  <si>
    <t>Iznos (EUR)</t>
  </si>
  <si>
    <t>Nacin placanja</t>
  </si>
  <si>
    <t>Napomena</t>
  </si>
  <si>
    <t>Kapara / avans</t>
  </si>
  <si>
    <t>Bankovni transfer</t>
  </si>
  <si>
    <t>Plaćeno</t>
  </si>
  <si>
    <t>Primer reda</t>
  </si>
  <si>
    <t>Agencija</t>
  </si>
  <si>
    <t>Advokat - provera ugovora</t>
  </si>
  <si>
    <t>Advokat</t>
  </si>
  <si>
    <t>Na čekanju</t>
  </si>
  <si>
    <t>Ukupno plaćeno:</t>
  </si>
  <si>
    <t>Ukupno na čekanju:</t>
  </si>
  <si>
    <t>Ukupno sve uplate:</t>
  </si>
  <si>
    <t>Plan (iz kalkulatora):</t>
  </si>
  <si>
    <t>Preostalo do plana:</t>
  </si>
  <si>
    <r>
      <rPr>
        <rFont val="Arial"/>
        <b/>
        <color rgb="FFD09A40"/>
        <sz val="10.0"/>
      </rPr>
      <t>Reddit Zajednica</t>
    </r>
    <r>
      <rPr>
        <rFont val="Arial"/>
        <b/>
        <color rgb="FFFFFFFF"/>
        <sz val="10.0"/>
      </rPr>
      <t xml:space="preserve">  ·  r/PrviKvadrat  ·  </t>
    </r>
    <r>
      <rPr>
        <rFont val="Arial"/>
        <b/>
        <color rgb="FFD09A40"/>
        <sz val="10.0"/>
      </rPr>
      <t>Instagram</t>
    </r>
    <r>
      <rPr>
        <rFont val="Arial"/>
        <b/>
        <color rgb="FFFFFFFF"/>
        <sz val="10.0"/>
      </rPr>
      <t xml:space="preserve"> @prvikvadrat  ·  </t>
    </r>
    <r>
      <rPr>
        <rFont val="Arial"/>
        <b/>
        <color rgb="FFD09A40"/>
        <sz val="10.0"/>
      </rPr>
      <t>TikTok</t>
    </r>
    <r>
      <rPr>
        <rFont val="Arial"/>
        <b/>
        <color rgb="FFFFFFFF"/>
        <sz val="10.0"/>
      </rPr>
      <t xml:space="preserve"> @prvikvadrat.rs · </t>
    </r>
    <r>
      <rPr>
        <rFont val="Arial"/>
        <b/>
        <color rgb="FFD09A40"/>
        <sz val="10.0"/>
      </rPr>
      <t xml:space="preserve">LinkedIn </t>
    </r>
    <r>
      <rPr>
        <rFont val="Arial"/>
        <b/>
        <color rgb="FFFFFFFF"/>
        <sz val="10.0"/>
      </rPr>
      <t>@prvikvadrat</t>
    </r>
  </si>
  <si>
    <t>Pregled budžeta i vizuali</t>
  </si>
  <si>
    <t>Struktura troškova kupovine</t>
  </si>
  <si>
    <t>Porezi i takse</t>
  </si>
  <si>
    <t>Prateći troškovi</t>
  </si>
  <si>
    <t>Troškovi kredita</t>
  </si>
  <si>
    <t>Plan vs stvarno</t>
  </si>
  <si>
    <t>Cena stana sa pratećim troškovima + plan opremanja</t>
  </si>
  <si>
    <t>Plaćeno do sada</t>
  </si>
  <si>
    <t>Otplaćeno do sada:</t>
  </si>
  <si>
    <t>Opremanje po kategoriji (plan vs stvarno)</t>
  </si>
  <si>
    <t>Stvarno</t>
  </si>
  <si>
    <t>Adaptacija I Radovi</t>
  </si>
  <si>
    <t>Kuhinja</t>
  </si>
  <si>
    <t>Bela Tehnika</t>
  </si>
  <si>
    <t>Kupatilo</t>
  </si>
  <si>
    <t>Dnevna Soba</t>
  </si>
  <si>
    <t>Spavaća Soba</t>
  </si>
  <si>
    <t>Rasveta I Dekor</t>
  </si>
  <si>
    <t>Ostalo</t>
  </si>
  <si>
    <r>
      <rPr>
        <rFont val="Arial"/>
        <b/>
        <color rgb="FFD09A40"/>
        <sz val="10.0"/>
      </rPr>
      <t>Reddit Zajednica</t>
    </r>
    <r>
      <rPr>
        <rFont val="Arial"/>
        <b/>
        <color rgb="FFFFFFFF"/>
        <sz val="10.0"/>
      </rPr>
      <t xml:space="preserve">  ·  r/PrviKvadrat  ·  </t>
    </r>
    <r>
      <rPr>
        <rFont val="Arial"/>
        <b/>
        <color rgb="FFD09A40"/>
        <sz val="10.0"/>
      </rPr>
      <t>Instagram</t>
    </r>
    <r>
      <rPr>
        <rFont val="Arial"/>
        <b/>
        <color rgb="FFFFFFFF"/>
        <sz val="10.0"/>
      </rPr>
      <t xml:space="preserve"> @prvikvadrat  ·  </t>
    </r>
    <r>
      <rPr>
        <rFont val="Arial"/>
        <b/>
        <color rgb="FFD09A40"/>
        <sz val="10.0"/>
      </rPr>
      <t>TikTok</t>
    </r>
    <r>
      <rPr>
        <rFont val="Arial"/>
        <b/>
        <color rgb="FFFFFFFF"/>
        <sz val="10.0"/>
      </rPr>
      <t xml:space="preserve"> @prvikvadrat.rs · </t>
    </r>
    <r>
      <rPr>
        <rFont val="Arial"/>
        <b/>
        <color rgb="FFD09A40"/>
        <sz val="10.0"/>
      </rPr>
      <t xml:space="preserve">LinkedIn </t>
    </r>
    <r>
      <rPr>
        <rFont val="Arial"/>
        <b/>
        <color rgb="FFFFFFFF"/>
        <sz val="10.0"/>
      </rPr>
      <t>@prvikvadrat</t>
    </r>
  </si>
  <si>
    <t>Uputstvo za korišćenje</t>
  </si>
  <si>
    <t>Ovaj fajl ti pomaže da na jednom mestu izracunaš, isplaniraš i pratiš sve troškove kupovine i opremanja prvog stana. Popunjavaj samo polja u krem boji; sve ostalo se računa automatski.</t>
  </si>
  <si>
    <t>Legenda</t>
  </si>
  <si>
    <t>Krem polja = ti ih unosis.   Bela polja = automatski proračun.   Zelena slova = vrednost povučena sa drugog lista.</t>
  </si>
  <si>
    <t>1. List 'Kalkulator'</t>
  </si>
  <si>
    <t>Unesi tip nekretnine, način kupovine, da li je prvi stan, cenu, površinu i kurs. Kalkulator sam bira poresku logiku:</t>
  </si>
  <si>
    <t>- Novogradnja: PDV (10%) je vec uračunat u cenu. Ako je prvi stan, prikazuje se procenjeni povraćaj PDV-a za do 40 m2 + 15 m2 po dodatnom članu domaćinstva (član 56a Zakona o PDV).</t>
  </si>
  <si>
    <t>- Starogradnja: plaća se porez na prenos apsolutnih prava (2,5%). Za prvi stan postoji oslobođenje do iste površine, pa se oporezuje samo višak.</t>
  </si>
  <si>
    <t>- Troškovi kredita se automatski postavljaju na 0 ako izaberes 'Keš'.</t>
  </si>
  <si>
    <t>2. List 'Opremanje'</t>
  </si>
  <si>
    <t>Budžet za radove, belu tehniku i nameštaj po prostorijama. Brojevi su primeri, slobodno ih izmeni. Upisuj 'Stvarno' kako kupuješ da vidiš razliku u odnosu na plan.</t>
  </si>
  <si>
    <t>3. List 'Praćenje transakcija'</t>
  </si>
  <si>
    <t>Dnevnik svih uplata. Za svaku uplatu upiši datum, opis, kategoriju, iznos i status. Zbirovi plaćenog, na čekanju i poređenje sa planom iz kalkulatora računaju se sami.</t>
  </si>
  <si>
    <t>4. List 'Pregled i grafici'</t>
  </si>
  <si>
    <t>Automatski vizuali: struktura troškova kupovine, plan naspram realnosti i opremanje po kategoriji. Ne diraj ovaj list, on se sam pupunjava.</t>
  </si>
  <si>
    <t>Važna napomena</t>
  </si>
  <si>
    <t>Iznosi poreza, taksi i naknada su procene i podložni su promenama. Pre konačne odluke proveri aktuelne propise i iznose kod nadležnih izvora: Poreska uprava, RGZ eKatastar, Narodna banka Srbije, kao i kod svoje banke i advokata. Ovaj alat je edukativan i ne predstavlja pravni ili finansijski savet.</t>
  </si>
  <si>
    <r>
      <rPr>
        <rFont val="Arial"/>
        <b/>
        <color rgb="FFD09A40"/>
        <sz val="10.0"/>
      </rPr>
      <t>Reddit Zajednica</t>
    </r>
    <r>
      <rPr>
        <rFont val="Arial"/>
        <b/>
        <color rgb="FFFFFFFF"/>
        <sz val="10.0"/>
      </rPr>
      <t xml:space="preserve">  ·  r/PrviKvadrat  ·  </t>
    </r>
    <r>
      <rPr>
        <rFont val="Arial"/>
        <b/>
        <color rgb="FFD09A40"/>
        <sz val="10.0"/>
      </rPr>
      <t>Instagram</t>
    </r>
    <r>
      <rPr>
        <rFont val="Arial"/>
        <b/>
        <color rgb="FFFFFFFF"/>
        <sz val="10.0"/>
      </rPr>
      <t xml:space="preserve"> @prvikvadrat  ·  </t>
    </r>
    <r>
      <rPr>
        <rFont val="Arial"/>
        <b/>
        <color rgb="FFD09A40"/>
        <sz val="10.0"/>
      </rPr>
      <t>TikTok</t>
    </r>
    <r>
      <rPr>
        <rFont val="Arial"/>
        <b/>
        <color rgb="FFFFFFFF"/>
        <sz val="10.0"/>
      </rPr>
      <t xml:space="preserve"> @prvikvadrat.rs · </t>
    </r>
    <r>
      <rPr>
        <rFont val="Arial"/>
        <b/>
        <color rgb="FFD09A40"/>
        <sz val="10.0"/>
      </rPr>
      <t xml:space="preserve">LinkedIn </t>
    </r>
    <r>
      <rPr>
        <rFont val="Arial"/>
        <b/>
        <color rgb="FFFFFFFF"/>
        <sz val="10.0"/>
      </rPr>
      <t>@prvikvadrat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</si>
</sst>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#,##0&quot; €&quot;;\(#,##0&quot;) €&quot;;\-"/>
    <numFmt numFmtId="165" formatCode="0.0%"/>
    <numFmt numFmtId="166" formatCode="#,##0&quot; RSD&quot;"/>
    <numFmt numFmtId="167" formatCode="M/d/yyyy"/>
  </numFmts>
  <fonts count="27">
    <font>
      <sz val="11.0"/>
      <color theme="1"/>
      <name val="Calibri"/>
      <scheme val="minor"/>
    </font>
    <font>
      <b/>
      <sz val="20.0"/>
      <color rgb="FFD09A40"/>
      <name val="Arial"/>
    </font>
    <font/>
    <font>
      <sz val="11.0"/>
      <color theme="1"/>
      <name val="Calibri"/>
    </font>
    <font>
      <b/>
      <sz val="12.0"/>
      <color rgb="FFFAF5E5"/>
      <name val="Arial"/>
    </font>
    <font>
      <color theme="1"/>
      <name val="Calibri"/>
      <scheme val="minor"/>
    </font>
    <font>
      <b/>
      <i/>
      <sz val="10.0"/>
      <color rgb="FFD09A40"/>
      <name val="Arial"/>
    </font>
    <font>
      <b/>
      <sz val="11.0"/>
      <color rgb="FF0F172A"/>
      <name val="Arial"/>
    </font>
    <font>
      <sz val="10.0"/>
      <color rgb="FF4A4A4A"/>
      <name val="Arial"/>
    </font>
    <font>
      <b/>
      <sz val="10.0"/>
      <color rgb="FF1F2937"/>
      <name val="Arial"/>
    </font>
    <font>
      <i/>
      <sz val="9.0"/>
      <color rgb="FF4A4A4A"/>
      <name val="Arial"/>
    </font>
    <font>
      <b/>
      <color theme="1"/>
      <name val="Calibri"/>
      <scheme val="minor"/>
    </font>
    <font>
      <sz val="10.0"/>
      <color rgb="FF1F2937"/>
      <name val="Arial"/>
    </font>
    <font>
      <sz val="10.0"/>
      <color rgb="FF0F8A3C"/>
      <name val="Arial"/>
    </font>
    <font>
      <b/>
      <i/>
      <u/>
      <sz val="9.0"/>
      <color rgb="FF4A4A4A"/>
      <name val="Arial"/>
    </font>
    <font>
      <b/>
      <sz val="10.0"/>
      <color rgb="FF0F172A"/>
      <name val="Arial"/>
    </font>
    <font>
      <b/>
      <sz val="11.0"/>
      <color rgb="FFFFFFFF"/>
      <name val="Arial"/>
    </font>
    <font>
      <b/>
      <sz val="10.0"/>
      <color rgb="FFFFFFFF"/>
      <name val="Arial"/>
    </font>
    <font>
      <b/>
      <i/>
      <sz val="9.0"/>
      <color rgb="FF4A4A4A"/>
      <name val="Arial"/>
    </font>
    <font>
      <b/>
      <sz val="10.0"/>
      <color rgb="FFFAF5E5"/>
      <name val="Arial"/>
    </font>
    <font>
      <sz val="9.0"/>
      <color rgb="FF4A4A4A"/>
      <name val="Arial"/>
    </font>
    <font>
      <b/>
      <sz val="12.0"/>
      <color rgb="FFFFFFFF"/>
      <name val="Arial"/>
    </font>
    <font>
      <b/>
      <sz val="12.0"/>
      <color rgb="FFD09A40"/>
      <name val="Arial"/>
    </font>
    <font>
      <b/>
      <sz val="10.0"/>
      <color rgb="FF0F8A3C"/>
      <name val="Arial"/>
    </font>
    <font>
      <b/>
      <sz val="9.0"/>
      <color rgb="FF0F172A"/>
      <name val="Arial"/>
    </font>
    <font>
      <sz val="9.0"/>
      <color rgb="FF0F8A3C"/>
      <name val="Arial"/>
    </font>
    <font>
      <sz val="10.0"/>
      <color rgb="FF0F172A"/>
      <name val="Arial"/>
    </font>
  </fonts>
  <fills count="7">
    <fill>
      <patternFill patternType="none"/>
    </fill>
    <fill>
      <patternFill patternType="lightGray"/>
    </fill>
    <fill>
      <patternFill patternType="solid">
        <fgColor rgb="FF0F172A"/>
        <bgColor rgb="FF0F172A"/>
      </patternFill>
    </fill>
    <fill>
      <patternFill patternType="solid">
        <fgColor rgb="FFD09A40"/>
        <bgColor rgb="FFD09A40"/>
      </patternFill>
    </fill>
    <fill>
      <patternFill patternType="solid">
        <fgColor rgb="FFFAF5E5"/>
        <bgColor rgb="FFFAF5E5"/>
      </patternFill>
    </fill>
    <fill>
      <patternFill patternType="solid">
        <fgColor rgb="FFDCA54A"/>
        <bgColor rgb="FFDCA54A"/>
      </patternFill>
    </fill>
    <fill>
      <patternFill patternType="solid">
        <fgColor rgb="FFFBF8EF"/>
        <bgColor rgb="FFFBF8EF"/>
      </patternFill>
    </fill>
  </fills>
  <borders count="15">
    <border/>
    <border>
      <left/>
      <top/>
      <bottom/>
    </border>
    <border>
      <top/>
      <bottom/>
    </border>
    <border>
      <right/>
      <top/>
      <bottom/>
    </border>
    <border>
      <left style="thin">
        <color rgb="FFE3D9BE"/>
      </left>
      <right style="thin">
        <color rgb="FFE3D9BE"/>
      </right>
      <top style="thin">
        <color rgb="FFE3D9BE"/>
      </top>
      <bottom style="thin">
        <color rgb="FFE3D9BE"/>
      </bottom>
    </border>
    <border>
      <left/>
      <right/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top/>
    </border>
    <border>
      <top/>
    </border>
    <border>
      <right/>
      <top/>
    </border>
    <border>
      <left/>
      <bottom/>
    </border>
    <border>
      <bottom/>
    </border>
    <border>
      <right/>
      <bottom/>
    </border>
  </borders>
  <cellStyleXfs count="1">
    <xf borderId="0" fillId="0" fontId="0" numFmtId="0" applyAlignment="1" applyFont="1"/>
  </cellStyleXfs>
  <cellXfs count="9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 shrinkToFit="0" vertical="center" wrapText="0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shrinkToFit="0" vertical="bottom" wrapText="0"/>
    </xf>
    <xf borderId="1" fillId="2" fontId="4" numFmtId="0" xfId="0" applyAlignment="1" applyBorder="1" applyFont="1">
      <alignment horizontal="left" readingOrder="0" shrinkToFit="0" vertical="center" wrapText="0"/>
    </xf>
    <xf borderId="0" fillId="0" fontId="5" numFmtId="0" xfId="0" applyFont="1"/>
    <xf borderId="0" fillId="0" fontId="6" numFmtId="0" xfId="0" applyAlignment="1" applyFont="1">
      <alignment horizontal="left" readingOrder="0" shrinkToFit="0" vertical="center" wrapText="0"/>
    </xf>
    <xf borderId="1" fillId="3" fontId="7" numFmtId="0" xfId="0" applyAlignment="1" applyBorder="1" applyFill="1" applyFont="1">
      <alignment horizontal="left" shrinkToFit="0" vertical="center" wrapText="0"/>
    </xf>
    <xf borderId="0" fillId="0" fontId="8" numFmtId="0" xfId="0" applyAlignment="1" applyFont="1">
      <alignment horizontal="left" shrinkToFit="0" vertical="center" wrapText="0"/>
    </xf>
    <xf borderId="4" fillId="4" fontId="9" numFmtId="0" xfId="0" applyAlignment="1" applyBorder="1" applyFill="1" applyFont="1">
      <alignment horizontal="right" shrinkToFit="0" vertical="center" wrapText="0"/>
    </xf>
    <xf borderId="0" fillId="0" fontId="10" numFmtId="0" xfId="0" applyAlignment="1" applyFont="1">
      <alignment shrinkToFit="0" vertical="bottom" wrapText="0"/>
    </xf>
    <xf borderId="0" fillId="0" fontId="8" numFmtId="0" xfId="0" applyAlignment="1" applyFont="1">
      <alignment horizontal="left" readingOrder="0" shrinkToFit="0" vertical="center" wrapText="0"/>
    </xf>
    <xf borderId="4" fillId="4" fontId="9" numFmtId="0" xfId="0" applyAlignment="1" applyBorder="1" applyFont="1">
      <alignment horizontal="right" readingOrder="0" shrinkToFit="0" vertical="center" wrapText="0"/>
    </xf>
    <xf borderId="0" fillId="0" fontId="10" numFmtId="0" xfId="0" applyAlignment="1" applyFont="1">
      <alignment readingOrder="0" shrinkToFit="0" vertical="bottom" wrapText="0"/>
    </xf>
    <xf borderId="4" fillId="4" fontId="9" numFmtId="164" xfId="0" applyAlignment="1" applyBorder="1" applyFont="1" applyNumberFormat="1">
      <alignment horizontal="right" readingOrder="0" shrinkToFit="0" vertical="center" wrapText="0"/>
    </xf>
    <xf borderId="4" fillId="4" fontId="9" numFmtId="1" xfId="0" applyAlignment="1" applyBorder="1" applyFont="1" applyNumberFormat="1">
      <alignment horizontal="right" readingOrder="0" shrinkToFit="0" vertical="center" wrapText="0"/>
    </xf>
    <xf borderId="4" fillId="4" fontId="9" numFmtId="1" xfId="0" applyAlignment="1" applyBorder="1" applyFont="1" applyNumberFormat="1">
      <alignment horizontal="right" shrinkToFit="0" vertical="center" wrapText="0"/>
    </xf>
    <xf borderId="0" fillId="0" fontId="10" numFmtId="0" xfId="0" applyAlignment="1" applyFont="1">
      <alignment horizontal="left" readingOrder="0" shrinkToFit="0" vertical="center" wrapText="0"/>
    </xf>
    <xf borderId="4" fillId="4" fontId="9" numFmtId="2" xfId="0" applyAlignment="1" applyBorder="1" applyFont="1" applyNumberFormat="1">
      <alignment horizontal="right" readingOrder="0" shrinkToFit="0" vertical="center" wrapText="0"/>
    </xf>
    <xf borderId="0" fillId="0" fontId="10" numFmtId="0" xfId="0" applyAlignment="1" applyFont="1">
      <alignment horizontal="left" shrinkToFit="0" vertical="center" wrapText="0"/>
    </xf>
    <xf borderId="0" fillId="0" fontId="11" numFmtId="0" xfId="0" applyAlignment="1" applyFont="1">
      <alignment readingOrder="0"/>
    </xf>
    <xf borderId="4" fillId="4" fontId="9" numFmtId="165" xfId="0" applyAlignment="1" applyBorder="1" applyFont="1" applyNumberFormat="1">
      <alignment horizontal="right" shrinkToFit="0" vertical="center" wrapText="0"/>
    </xf>
    <xf borderId="4" fillId="4" fontId="9" numFmtId="9" xfId="0" applyAlignment="1" applyBorder="1" applyFont="1" applyNumberFormat="1">
      <alignment horizontal="right" readingOrder="0" shrinkToFit="0" vertical="center" wrapText="0"/>
    </xf>
    <xf borderId="4" fillId="4" fontId="9" numFmtId="165" xfId="0" applyAlignment="1" applyBorder="1" applyFont="1" applyNumberFormat="1">
      <alignment horizontal="right" readingOrder="0" shrinkToFit="0" vertical="center" wrapText="0"/>
    </xf>
    <xf borderId="4" fillId="4" fontId="9" numFmtId="164" xfId="0" applyAlignment="1" applyBorder="1" applyFont="1" applyNumberFormat="1">
      <alignment horizontal="right" shrinkToFit="0" vertical="center" wrapText="0"/>
    </xf>
    <xf borderId="1" fillId="3" fontId="7" numFmtId="0" xfId="0" applyAlignment="1" applyBorder="1" applyFont="1">
      <alignment horizontal="left" readingOrder="0" shrinkToFit="0" vertical="center" wrapText="0"/>
    </xf>
    <xf borderId="0" fillId="0" fontId="12" numFmtId="164" xfId="0" applyAlignment="1" applyFont="1" applyNumberFormat="1">
      <alignment horizontal="right" shrinkToFit="0" vertical="center" wrapText="0"/>
    </xf>
    <xf borderId="0" fillId="0" fontId="13" numFmtId="164" xfId="0" applyAlignment="1" applyFont="1" applyNumberFormat="1">
      <alignment horizontal="right" shrinkToFit="0" vertical="center" wrapText="0"/>
    </xf>
    <xf borderId="0" fillId="0" fontId="14" numFmtId="0" xfId="0" applyAlignment="1" applyFont="1">
      <alignment horizontal="left" shrinkToFit="0" vertical="center" wrapText="0"/>
    </xf>
    <xf borderId="0" fillId="0" fontId="5" numFmtId="0" xfId="0" applyAlignment="1" applyFont="1">
      <alignment readingOrder="0"/>
    </xf>
    <xf borderId="0" fillId="0" fontId="12" numFmtId="164" xfId="0" applyAlignment="1" applyFont="1" applyNumberFormat="1">
      <alignment horizontal="right" readingOrder="0" shrinkToFit="0" vertical="center" wrapText="0"/>
    </xf>
    <xf borderId="5" fillId="5" fontId="15" numFmtId="0" xfId="0" applyAlignment="1" applyBorder="1" applyFill="1" applyFont="1">
      <alignment horizontal="left" readingOrder="0" shrinkToFit="0" vertical="center" wrapText="0"/>
    </xf>
    <xf borderId="5" fillId="5" fontId="15" numFmtId="164" xfId="0" applyAlignment="1" applyBorder="1" applyFont="1" applyNumberFormat="1">
      <alignment horizontal="right" shrinkToFit="0" vertical="center" wrapText="0"/>
    </xf>
    <xf borderId="5" fillId="5" fontId="15" numFmtId="166" xfId="0" applyAlignment="1" applyBorder="1" applyFont="1" applyNumberFormat="1">
      <alignment horizontal="right" shrinkToFit="0" vertical="center" wrapText="0"/>
    </xf>
    <xf borderId="5" fillId="3" fontId="16" numFmtId="0" xfId="0" applyAlignment="1" applyBorder="1" applyFont="1">
      <alignment horizontal="left" readingOrder="0" shrinkToFit="0" vertical="center" wrapText="0"/>
    </xf>
    <xf borderId="5" fillId="3" fontId="16" numFmtId="164" xfId="0" applyAlignment="1" applyBorder="1" applyFont="1" applyNumberFormat="1">
      <alignment horizontal="right" shrinkToFit="0" vertical="center" wrapText="0"/>
    </xf>
    <xf borderId="5" fillId="3" fontId="17" numFmtId="166" xfId="0" applyAlignment="1" applyBorder="1" applyFont="1" applyNumberFormat="1">
      <alignment horizontal="right" shrinkToFit="0" vertical="center" wrapText="0"/>
    </xf>
    <xf borderId="0" fillId="0" fontId="12" numFmtId="165" xfId="0" applyAlignment="1" applyFont="1" applyNumberFormat="1">
      <alignment horizontal="right" shrinkToFit="0" vertical="center" wrapText="0"/>
    </xf>
    <xf borderId="6" fillId="0" fontId="15" numFmtId="0" xfId="0" applyAlignment="1" applyBorder="1" applyFont="1">
      <alignment horizontal="left" readingOrder="0" shrinkToFit="0" vertical="center" wrapText="0"/>
    </xf>
    <xf borderId="7" fillId="0" fontId="15" numFmtId="164" xfId="0" applyAlignment="1" applyBorder="1" applyFont="1" applyNumberFormat="1">
      <alignment horizontal="right" shrinkToFit="0" vertical="center" wrapText="0"/>
    </xf>
    <xf borderId="8" fillId="0" fontId="18" numFmtId="166" xfId="0" applyAlignment="1" applyBorder="1" applyFont="1" applyNumberFormat="1">
      <alignment horizontal="right" shrinkToFit="0" vertical="center" wrapText="0"/>
    </xf>
    <xf borderId="1" fillId="2" fontId="17" numFmtId="0" xfId="0" applyAlignment="1" applyBorder="1" applyFont="1">
      <alignment horizontal="left" readingOrder="0" shrinkToFit="0" vertical="center" wrapText="0"/>
    </xf>
    <xf borderId="4" fillId="2" fontId="19" numFmtId="0" xfId="0" applyAlignment="1" applyBorder="1" applyFont="1">
      <alignment horizontal="center" shrinkToFit="0" vertical="center" wrapText="0"/>
    </xf>
    <xf borderId="1" fillId="5" fontId="15" numFmtId="0" xfId="0" applyAlignment="1" applyBorder="1" applyFont="1">
      <alignment horizontal="left" shrinkToFit="0" vertical="center" wrapText="0"/>
    </xf>
    <xf borderId="4" fillId="4" fontId="12" numFmtId="164" xfId="0" applyAlignment="1" applyBorder="1" applyFont="1" applyNumberFormat="1">
      <alignment horizontal="right" shrinkToFit="0" vertical="center" wrapText="0"/>
    </xf>
    <xf borderId="4" fillId="4" fontId="12" numFmtId="164" xfId="0" applyAlignment="1" applyBorder="1" applyFont="1" applyNumberFormat="1">
      <alignment horizontal="right" readingOrder="0" shrinkToFit="0" vertical="center" wrapText="0"/>
    </xf>
    <xf borderId="0" fillId="0" fontId="8" numFmtId="164" xfId="0" applyAlignment="1" applyFont="1" applyNumberFormat="1">
      <alignment horizontal="right" shrinkToFit="0" vertical="center" wrapText="0"/>
    </xf>
    <xf borderId="4" fillId="6" fontId="20" numFmtId="0" xfId="0" applyAlignment="1" applyBorder="1" applyFill="1" applyFont="1">
      <alignment horizontal="center" readingOrder="0" shrinkToFit="0" vertical="center" wrapText="0"/>
    </xf>
    <xf borderId="4" fillId="6" fontId="20" numFmtId="0" xfId="0" applyAlignment="1" applyBorder="1" applyFont="1">
      <alignment horizontal="center" readingOrder="0" shrinkToFit="0" vertical="center" wrapText="0"/>
    </xf>
    <xf borderId="4" fillId="6" fontId="20" numFmtId="0" xfId="0" applyAlignment="1" applyBorder="1" applyFont="1">
      <alignment horizontal="center" shrinkToFit="0" vertical="center" wrapText="0"/>
    </xf>
    <xf borderId="5" fillId="4" fontId="15" numFmtId="0" xfId="0" applyAlignment="1" applyBorder="1" applyFont="1">
      <alignment horizontal="left" shrinkToFit="0" vertical="center" wrapText="0"/>
    </xf>
    <xf borderId="5" fillId="4" fontId="15" numFmtId="164" xfId="0" applyAlignment="1" applyBorder="1" applyFont="1" applyNumberFormat="1">
      <alignment horizontal="right" shrinkToFit="0" vertical="center" wrapText="0"/>
    </xf>
    <xf borderId="5" fillId="4" fontId="3" numFmtId="0" xfId="0" applyAlignment="1" applyBorder="1" applyFont="1">
      <alignment shrinkToFit="0" vertical="bottom" wrapText="0"/>
    </xf>
    <xf borderId="1" fillId="5" fontId="15" numFmtId="0" xfId="0" applyAlignment="1" applyBorder="1" applyFont="1">
      <alignment horizontal="left" readingOrder="0" shrinkToFit="0" vertical="center" wrapText="0"/>
    </xf>
    <xf borderId="5" fillId="4" fontId="15" numFmtId="0" xfId="0" applyAlignment="1" applyBorder="1" applyFont="1">
      <alignment horizontal="left" readingOrder="0" shrinkToFit="0" vertical="center" wrapText="0"/>
    </xf>
    <xf borderId="5" fillId="2" fontId="21" numFmtId="0" xfId="0" applyAlignment="1" applyBorder="1" applyFont="1">
      <alignment horizontal="left" shrinkToFit="0" vertical="center" wrapText="0"/>
    </xf>
    <xf borderId="5" fillId="2" fontId="22" numFmtId="164" xfId="0" applyAlignment="1" applyBorder="1" applyFont="1" applyNumberFormat="1">
      <alignment horizontal="right" shrinkToFit="0" vertical="center" wrapText="0"/>
    </xf>
    <xf borderId="5" fillId="2" fontId="3" numFmtId="0" xfId="0" applyAlignment="1" applyBorder="1" applyFont="1">
      <alignment shrinkToFit="0" vertical="bottom" wrapText="0"/>
    </xf>
    <xf borderId="0" fillId="0" fontId="6" numFmtId="0" xfId="0" applyAlignment="1" applyFont="1">
      <alignment horizontal="left" shrinkToFit="0" vertical="center" wrapText="0"/>
    </xf>
    <xf borderId="4" fillId="2" fontId="19" numFmtId="0" xfId="0" applyAlignment="1" applyBorder="1" applyFont="1">
      <alignment horizontal="center" readingOrder="0" shrinkToFit="0" vertical="center" wrapText="0"/>
    </xf>
    <xf borderId="4" fillId="4" fontId="12" numFmtId="167" xfId="0" applyAlignment="1" applyBorder="1" applyFont="1" applyNumberFormat="1">
      <alignment horizontal="center" readingOrder="0" shrinkToFit="0" vertical="center" wrapText="0"/>
    </xf>
    <xf borderId="4" fillId="4" fontId="12" numFmtId="0" xfId="0" applyAlignment="1" applyBorder="1" applyFont="1">
      <alignment horizontal="left" shrinkToFit="0" vertical="center" wrapText="0"/>
    </xf>
    <xf borderId="4" fillId="4" fontId="12" numFmtId="0" xfId="0" applyAlignment="1" applyBorder="1" applyFont="1">
      <alignment horizontal="center" shrinkToFit="0" vertical="center" wrapText="0"/>
    </xf>
    <xf borderId="4" fillId="4" fontId="12" numFmtId="0" xfId="0" applyAlignment="1" applyBorder="1" applyFont="1">
      <alignment horizontal="center" readingOrder="0" shrinkToFit="0" vertical="center" wrapText="0"/>
    </xf>
    <xf borderId="4" fillId="6" fontId="12" numFmtId="0" xfId="0" applyAlignment="1" applyBorder="1" applyFont="1">
      <alignment horizontal="left" shrinkToFit="0" vertical="center" wrapText="0"/>
    </xf>
    <xf borderId="4" fillId="6" fontId="12" numFmtId="0" xfId="0" applyAlignment="1" applyBorder="1" applyFont="1">
      <alignment horizontal="center" shrinkToFit="0" vertical="center" wrapText="0"/>
    </xf>
    <xf borderId="4" fillId="6" fontId="12" numFmtId="164" xfId="0" applyAlignment="1" applyBorder="1" applyFont="1" applyNumberFormat="1">
      <alignment horizontal="right" shrinkToFit="0" vertical="center" wrapText="0"/>
    </xf>
    <xf borderId="4" fillId="6" fontId="12" numFmtId="0" xfId="0" applyAlignment="1" applyBorder="1" applyFont="1">
      <alignment horizontal="center" readingOrder="0" shrinkToFit="0" vertical="center" wrapText="0"/>
    </xf>
    <xf borderId="5" fillId="5" fontId="15" numFmtId="0" xfId="0" applyAlignment="1" applyBorder="1" applyFont="1">
      <alignment horizontal="right" readingOrder="0" shrinkToFit="0" vertical="center" wrapText="0"/>
    </xf>
    <xf borderId="5" fillId="5" fontId="3" numFmtId="0" xfId="0" applyAlignment="1" applyBorder="1" applyFont="1">
      <alignment shrinkToFit="0" vertical="bottom" wrapText="0"/>
    </xf>
    <xf borderId="5" fillId="4" fontId="15" numFmtId="0" xfId="0" applyAlignment="1" applyBorder="1" applyFont="1">
      <alignment horizontal="right" readingOrder="0" shrinkToFit="0" vertical="center" wrapText="0"/>
    </xf>
    <xf borderId="5" fillId="4" fontId="15" numFmtId="0" xfId="0" applyAlignment="1" applyBorder="1" applyFont="1">
      <alignment horizontal="right" shrinkToFit="0" vertical="center" wrapText="0"/>
    </xf>
    <xf borderId="5" fillId="4" fontId="23" numFmtId="0" xfId="0" applyAlignment="1" applyBorder="1" applyFont="1">
      <alignment horizontal="right" shrinkToFit="0" vertical="center" wrapText="0"/>
    </xf>
    <xf borderId="5" fillId="4" fontId="23" numFmtId="164" xfId="0" applyAlignment="1" applyBorder="1" applyFont="1" applyNumberFormat="1">
      <alignment horizontal="right" shrinkToFit="0" vertical="center" wrapText="0"/>
    </xf>
    <xf borderId="5" fillId="3" fontId="17" numFmtId="0" xfId="0" applyAlignment="1" applyBorder="1" applyFont="1">
      <alignment horizontal="right" shrinkToFit="0" vertical="center" wrapText="0"/>
    </xf>
    <xf borderId="5" fillId="3" fontId="3" numFmtId="0" xfId="0" applyAlignment="1" applyBorder="1" applyFont="1">
      <alignment shrinkToFit="0" vertical="bottom" wrapText="0"/>
    </xf>
    <xf borderId="5" fillId="3" fontId="17" numFmtId="164" xfId="0" applyAlignment="1" applyBorder="1" applyFont="1" applyNumberFormat="1">
      <alignment horizontal="right" shrinkToFit="0" vertical="center" wrapText="0"/>
    </xf>
    <xf borderId="0" fillId="0" fontId="23" numFmtId="164" xfId="0" applyAlignment="1" applyFont="1" applyNumberFormat="1">
      <alignment horizontal="right" shrinkToFit="0" vertical="center" wrapText="0"/>
    </xf>
    <xf borderId="6" fillId="0" fontId="11" numFmtId="0" xfId="0" applyAlignment="1" applyBorder="1" applyFont="1">
      <alignment readingOrder="0"/>
    </xf>
    <xf borderId="8" fillId="0" fontId="11" numFmtId="10" xfId="0" applyBorder="1" applyFont="1" applyNumberFormat="1"/>
    <xf borderId="0" fillId="0" fontId="24" numFmtId="0" xfId="0" applyAlignment="1" applyFont="1">
      <alignment shrinkToFit="0" vertical="bottom" wrapText="0"/>
    </xf>
    <xf borderId="0" fillId="0" fontId="24" numFmtId="0" xfId="0" applyAlignment="1" applyFont="1">
      <alignment horizontal="right" shrinkToFit="0" vertical="center" wrapText="0"/>
    </xf>
    <xf borderId="0" fillId="0" fontId="20" numFmtId="0" xfId="0" applyAlignment="1" applyFont="1">
      <alignment horizontal="left" shrinkToFit="0" vertical="center" wrapText="0"/>
    </xf>
    <xf borderId="0" fillId="0" fontId="25" numFmtId="164" xfId="0" applyAlignment="1" applyFont="1" applyNumberFormat="1">
      <alignment horizontal="right" shrinkToFit="0" vertical="center" wrapText="0"/>
    </xf>
    <xf borderId="0" fillId="0" fontId="20" numFmtId="0" xfId="0" applyAlignment="1" applyFont="1">
      <alignment horizontal="left" readingOrder="0" shrinkToFit="0" vertical="center" wrapText="0"/>
    </xf>
    <xf borderId="9" fillId="2" fontId="17" numFmtId="0" xfId="0" applyAlignment="1" applyBorder="1" applyFont="1">
      <alignment horizontal="left" readingOrder="0" shrinkToFit="0" vertical="center" wrapText="0"/>
    </xf>
    <xf borderId="10" fillId="0" fontId="2" numFmtId="0" xfId="0" applyBorder="1" applyFont="1"/>
    <xf borderId="11" fillId="0" fontId="2" numFmtId="0" xfId="0" applyBorder="1" applyFont="1"/>
    <xf borderId="12" fillId="0" fontId="2" numFmtId="0" xfId="0" applyBorder="1" applyFont="1"/>
    <xf borderId="13" fillId="0" fontId="2" numFmtId="0" xfId="0" applyBorder="1" applyFont="1"/>
    <xf borderId="14" fillId="0" fontId="2" numFmtId="0" xfId="0" applyBorder="1" applyFont="1"/>
    <xf borderId="1" fillId="2" fontId="1" numFmtId="0" xfId="0" applyAlignment="1" applyBorder="1" applyFont="1">
      <alignment horizontal="left" readingOrder="0" shrinkToFit="0" vertical="center" wrapText="0"/>
    </xf>
    <xf borderId="0" fillId="0" fontId="26" numFmtId="0" xfId="0" applyAlignment="1" applyFont="1">
      <alignment horizontal="left" readingOrder="0" shrinkToFit="0" vertical="top" wrapText="1"/>
    </xf>
    <xf borderId="5" fillId="3" fontId="7" numFmtId="0" xfId="0" applyAlignment="1" applyBorder="1" applyFont="1">
      <alignment horizontal="left" shrinkToFit="0" vertical="center" wrapText="0"/>
    </xf>
    <xf borderId="0" fillId="0" fontId="8" numFmtId="0" xfId="0" applyAlignment="1" applyFont="1">
      <alignment horizontal="left" readingOrder="0" shrinkToFit="0" vertical="top" wrapText="1"/>
    </xf>
    <xf borderId="5" fillId="3" fontId="7" numFmtId="0" xfId="0" applyAlignment="1" applyBorder="1" applyFont="1">
      <alignment horizontal="left" readingOrder="0" shrinkToFit="0" vertical="center" wrapText="0"/>
    </xf>
  </cellXfs>
  <cellStyles count="1">
    <cellStyle xfId="0" name="Normal" builtinId="0"/>
  </cellStyles>
  <dxfs count="4">
    <dxf>
      <font>
        <b/>
      </font>
      <fill>
        <patternFill patternType="solid">
          <fgColor rgb="FF9FC5E8"/>
          <bgColor rgb="FF9FC5E8"/>
        </patternFill>
      </fill>
      <border/>
    </dxf>
    <dxf>
      <font>
        <b/>
      </font>
      <fill>
        <patternFill patternType="solid">
          <fgColor rgb="FFFCE8B2"/>
          <bgColor rgb="FFFCE8B2"/>
        </patternFill>
      </fill>
      <border/>
    </dxf>
    <dxf>
      <font>
        <b/>
      </font>
      <fill>
        <patternFill patternType="solid">
          <fgColor rgb="FFB7E1CD"/>
          <bgColor rgb="FFB7E1CD"/>
        </patternFill>
      </fill>
      <border/>
    </dxf>
    <dxf>
      <font>
        <b/>
      </font>
      <fill>
        <patternFill patternType="solid">
          <fgColor rgb="FFF4C7C3"/>
          <bgColor rgb="FFF4C7C3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 sz="1800">
                <a:solidFill>
                  <a:srgbClr val="000000"/>
                </a:solidFill>
                <a:latin typeface="Calibri"/>
              </a:defRPr>
            </a:pPr>
            <a:r>
              <a:rPr b="1" i="0" sz="1800">
                <a:solidFill>
                  <a:srgbClr val="000000"/>
                </a:solidFill>
                <a:latin typeface="Calibri"/>
              </a:rPr>
              <a:t>Struktura troškova kupovine</a:t>
            </a:r>
          </a:p>
        </c:rich>
      </c:tx>
      <c:overlay val="0"/>
    </c:title>
    <c:plotArea>
      <c:layout/>
      <c:pieChart>
        <c:varyColors val="1"/>
        <c:ser>
          <c:idx val="0"/>
          <c:order val="0"/>
          <c:dPt>
            <c:idx val="0"/>
            <c:spPr>
              <a:solidFill>
                <a:srgbClr val="0F172A"/>
              </a:solidFill>
            </c:spPr>
          </c:dPt>
          <c:dPt>
            <c:idx val="1"/>
            <c:spPr>
              <a:solidFill>
                <a:srgbClr val="D09A40"/>
              </a:solidFill>
            </c:spPr>
          </c:dPt>
          <c:dPt>
            <c:idx val="2"/>
            <c:spPr>
              <a:solidFill>
                <a:srgbClr val="DCA54A"/>
              </a:solidFill>
            </c:spPr>
          </c:dPt>
          <c:dPt>
            <c:idx val="3"/>
            <c:spPr>
              <a:solidFill>
                <a:srgbClr val="4A4A4A"/>
              </a:solidFill>
            </c:spPr>
          </c:dPt>
          <c:dLbls>
            <c:dLbl>
              <c:idx val="0"/>
              <c:txPr>
                <a:bodyPr/>
                <a:lstStyle/>
                <a:p>
                  <a:pPr lvl="0">
                    <a:defRPr b="0" i="0" sz="1000">
                      <a:latin typeface="Arial"/>
                    </a:defRPr>
                  </a:pPr>
                </a:p>
              </c:txPr>
              <c:showLegendKey val="0"/>
              <c:showVal val="0"/>
              <c:showCatName val="0"/>
              <c:showSerName val="0"/>
              <c:showPercent val="0"/>
              <c:showBubbleSize val="0"/>
            </c:dLbl>
            <c:dLbl>
              <c:idx val="1"/>
              <c:txPr>
                <a:bodyPr/>
                <a:lstStyle/>
                <a:p>
                  <a:pPr lvl="0">
                    <a:defRPr b="0" i="0" sz="1000">
                      <a:latin typeface="Arial"/>
                    </a:defRPr>
                  </a:pPr>
                </a:p>
              </c:txPr>
              <c:showLegendKey val="0"/>
              <c:showVal val="0"/>
              <c:showCatName val="0"/>
              <c:showSerName val="0"/>
              <c:showPercent val="0"/>
              <c:showBubbleSize val="0"/>
            </c:dLbl>
            <c:dLbl>
              <c:idx val="2"/>
              <c:txPr>
                <a:bodyPr/>
                <a:lstStyle/>
                <a:p>
                  <a:pPr lvl="0">
                    <a:defRPr b="0" i="0" sz="1000">
                      <a:latin typeface="Arial"/>
                    </a:defRPr>
                  </a:pPr>
                </a:p>
              </c:txPr>
              <c:showLegendKey val="0"/>
              <c:showVal val="0"/>
              <c:showCatName val="0"/>
              <c:showSerName val="0"/>
              <c:showPercent val="0"/>
              <c:showBubbleSize val="0"/>
            </c:dLbl>
            <c:dLbl>
              <c:idx val="3"/>
              <c:txPr>
                <a:bodyPr/>
                <a:lstStyle/>
                <a:p>
                  <a:pPr lvl="0">
                    <a:defRPr b="0" i="0" sz="1000">
                      <a:latin typeface="Arial"/>
                    </a:defRPr>
                  </a:pPr>
                </a:p>
              </c:txPr>
              <c:showLegendKey val="0"/>
              <c:showVal val="0"/>
              <c:showCatName val="0"/>
              <c:showSerName val="0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  <c:showLeaderLines val="1"/>
          </c:dLbls>
          <c:cat>
            <c:strRef>
              <c:f>'Pregled i grafici'!$B$5:$B$8</c:f>
            </c:strRef>
          </c:cat>
          <c:val>
            <c:numRef>
              <c:f>'Pregled i grafici'!$C$5:$C$8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firstSliceAng val="0"/>
      </c:pieChart>
    </c:plotArea>
    <c:legend>
      <c:legendPos val="r"/>
      <c:overlay val="0"/>
      <c:txPr>
        <a:bodyPr/>
        <a:lstStyle/>
        <a:p>
          <a:pPr lvl="0">
            <a:defRPr b="0" i="0" sz="1000">
              <a:solidFill>
                <a:srgbClr val="000000"/>
              </a:solidFill>
              <a:latin typeface="Calibri"/>
            </a:defRPr>
          </a:pPr>
        </a:p>
      </c:txPr>
    </c:legend>
    <c:plotVisOnly val="1"/>
  </c:chart>
  <c:spPr>
    <a:solidFill>
      <a:srgbClr val="FFFFFF"/>
    </a:solidFill>
  </c:spPr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 sz="1800">
                <a:solidFill>
                  <a:srgbClr val="000000"/>
                </a:solidFill>
                <a:latin typeface="Calibri"/>
              </a:defRPr>
            </a:pPr>
            <a:r>
              <a:rPr b="1" i="0" sz="1800">
                <a:solidFill>
                  <a:srgbClr val="000000"/>
                </a:solidFill>
                <a:latin typeface="Calibri"/>
              </a:rPr>
              <a:t>Plan vs stvarnost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rgbClr val="D09A40"/>
            </a:solidFill>
            <a:ln cmpd="sng">
              <a:solidFill>
                <a:srgbClr val="000000"/>
              </a:solidFill>
            </a:ln>
          </c:spPr>
          <c:dPt>
            <c:idx val="1"/>
            <c:spPr>
              <a:solidFill>
                <a:srgbClr val="0F172A"/>
              </a:solidFill>
              <a:ln cmpd="sng">
                <a:solidFill>
                  <a:srgbClr val="000000"/>
                </a:solidFill>
              </a:ln>
            </c:spPr>
          </c:dPt>
          <c:dPt>
            <c:idx val="2"/>
            <c:spPr>
              <a:solidFill>
                <a:srgbClr val="0F172A"/>
              </a:solidFill>
              <a:ln cmpd="sng">
                <a:solidFill>
                  <a:srgbClr val="000000"/>
                </a:solidFill>
              </a:ln>
            </c:spPr>
          </c:dPt>
          <c:cat>
            <c:strRef>
              <c:f>'Pregled i grafici'!$B$12:$B$13</c:f>
            </c:strRef>
          </c:cat>
          <c:val>
            <c:numRef>
              <c:f>'Pregled i grafici'!$C$12:$C$13</c:f>
              <c:numCache/>
            </c:numRef>
          </c:val>
        </c:ser>
        <c:axId val="1791865697"/>
        <c:axId val="1289261411"/>
      </c:barChart>
      <c:catAx>
        <c:axId val="179186569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1000">
                <a:solidFill>
                  <a:srgbClr val="000000"/>
                </a:solidFill>
                <a:latin typeface="Calibri"/>
              </a:defRPr>
            </a:pPr>
          </a:p>
        </c:txPr>
        <c:crossAx val="1289261411"/>
      </c:catAx>
      <c:valAx>
        <c:axId val="128926141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[$€]#,##0.00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1000">
                <a:solidFill>
                  <a:srgbClr val="000000"/>
                </a:solidFill>
                <a:latin typeface="Calibri"/>
              </a:defRPr>
            </a:pPr>
          </a:p>
        </c:txPr>
        <c:crossAx val="1791865697"/>
      </c:valAx>
    </c:plotArea>
    <c:plotVisOnly val="1"/>
  </c:chart>
  <c:spPr>
    <a:solidFill>
      <a:srgbClr val="FFFFFF"/>
    </a:solidFill>
  </c:spPr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 sz="1800">
                <a:solidFill>
                  <a:srgbClr val="000000"/>
                </a:solidFill>
                <a:latin typeface="Calibri"/>
              </a:defRPr>
            </a:pPr>
            <a:r>
              <a:rPr b="1" i="0" sz="1800">
                <a:solidFill>
                  <a:srgbClr val="000000"/>
                </a:solidFill>
                <a:latin typeface="Calibri"/>
              </a:rPr>
              <a:t>Opremanje po kategoriji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Planirano</c:v>
          </c:tx>
          <c:spPr>
            <a:solidFill>
              <a:srgbClr val="0F172A"/>
            </a:solidFill>
            <a:ln cmpd="sng">
              <a:solidFill>
                <a:srgbClr val="000000"/>
              </a:solidFill>
            </a:ln>
          </c:spPr>
          <c:cat>
            <c:strRef>
              <c:f>'Pregled i grafici'!$B$19:$B$26</c:f>
            </c:strRef>
          </c:cat>
          <c:val>
            <c:numRef>
              <c:f>'Pregled i grafici'!$C$19:$C$26</c:f>
              <c:numCache/>
            </c:numRef>
          </c:val>
        </c:ser>
        <c:ser>
          <c:idx val="1"/>
          <c:order val="1"/>
          <c:tx>
            <c:v>Stvarno</c:v>
          </c:tx>
          <c:spPr>
            <a:solidFill>
              <a:srgbClr val="D09A40"/>
            </a:solidFill>
            <a:ln cmpd="sng">
              <a:solidFill>
                <a:srgbClr val="000000"/>
              </a:solidFill>
            </a:ln>
          </c:spPr>
          <c:cat>
            <c:strRef>
              <c:f>'Pregled i grafici'!$B$19:$B$26</c:f>
            </c:strRef>
          </c:cat>
          <c:val>
            <c:numRef>
              <c:f>'Pregled i grafici'!$D$19:$D$26</c:f>
              <c:numCache/>
            </c:numRef>
          </c:val>
        </c:ser>
        <c:axId val="644403505"/>
        <c:axId val="1387920302"/>
      </c:barChart>
      <c:catAx>
        <c:axId val="64440350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1000">
                <a:solidFill>
                  <a:srgbClr val="000000"/>
                </a:solidFill>
                <a:latin typeface="Calibri"/>
              </a:defRPr>
            </a:pPr>
          </a:p>
        </c:txPr>
        <c:crossAx val="1387920302"/>
      </c:catAx>
      <c:valAx>
        <c:axId val="138792030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1000">
                <a:solidFill>
                  <a:srgbClr val="000000"/>
                </a:solidFill>
                <a:latin typeface="Calibri"/>
              </a:defRPr>
            </a:pPr>
          </a:p>
        </c:txPr>
        <c:crossAx val="644403505"/>
      </c:valAx>
    </c:plotArea>
    <c:legend>
      <c:legendPos val="r"/>
      <c:overlay val="0"/>
      <c:txPr>
        <a:bodyPr/>
        <a:lstStyle/>
        <a:p>
          <a:pPr lvl="0">
            <a:defRPr b="0" i="0" sz="1000">
              <a:solidFill>
                <a:srgbClr val="000000"/>
              </a:solidFill>
              <a:latin typeface="Calibri"/>
            </a:defRPr>
          </a:pPr>
        </a:p>
      </c:txPr>
    </c:legend>
    <c:plotVisOnly val="1"/>
  </c:chart>
  <c:spPr>
    <a:solidFill>
      <a:srgbClr val="FFFFFF"/>
    </a:solidFill>
  </c:spPr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image" Target="../media/image1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2647950</xdr:colOff>
      <xdr:row>0</xdr:row>
      <xdr:rowOff>0</xdr:rowOff>
    </xdr:from>
    <xdr:ext cx="657225" cy="62865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381000</xdr:colOff>
      <xdr:row>0</xdr:row>
      <xdr:rowOff>0</xdr:rowOff>
    </xdr:from>
    <xdr:ext cx="657225" cy="62865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1314450</xdr:colOff>
      <xdr:row>0</xdr:row>
      <xdr:rowOff>0</xdr:rowOff>
    </xdr:from>
    <xdr:ext cx="657225" cy="62865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0</xdr:colOff>
      <xdr:row>3</xdr:row>
      <xdr:rowOff>0</xdr:rowOff>
    </xdr:from>
    <xdr:ext cx="4124325" cy="2714625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13</xdr:col>
      <xdr:colOff>171450</xdr:colOff>
      <xdr:row>3</xdr:row>
      <xdr:rowOff>0</xdr:rowOff>
    </xdr:from>
    <xdr:ext cx="4124325" cy="2714625"/>
    <xdr:graphicFrame>
      <xdr:nvGraphicFramePr>
        <xdr:cNvPr id="2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5</xdr:col>
      <xdr:colOff>0</xdr:colOff>
      <xdr:row>17</xdr:row>
      <xdr:rowOff>9525</xdr:rowOff>
    </xdr:from>
    <xdr:ext cx="8486775" cy="4143375"/>
    <xdr:graphicFrame>
      <xdr:nvGraphicFramePr>
        <xdr:cNvPr id="3" name="Chart 3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  <xdr:oneCellAnchor>
    <xdr:from>
      <xdr:col>19</xdr:col>
      <xdr:colOff>457200</xdr:colOff>
      <xdr:row>0</xdr:row>
      <xdr:rowOff>0</xdr:rowOff>
    </xdr:from>
    <xdr:ext cx="657225" cy="628650"/>
    <xdr:pic>
      <xdr:nvPicPr>
        <xdr:cNvPr id="0" name="image1.png" title="Image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476250</xdr:colOff>
      <xdr:row>0</xdr:row>
      <xdr:rowOff>0</xdr:rowOff>
    </xdr:from>
    <xdr:ext cx="657225" cy="62865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hyperlink" Target="https://prvikvadrat.rs/ultimativni-vodic-povrat-pdv-a-za-prvi-stan/" TargetMode="External"/><Relationship Id="rId3" Type="http://schemas.openxmlformats.org/officeDocument/2006/relationships/drawing" Target="../drawings/drawing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1" width="2.0"/>
    <col customWidth="1" min="2" max="2" width="40.0"/>
    <col customWidth="1" min="3" max="3" width="18.0"/>
    <col customWidth="1" min="4" max="4" width="50.0"/>
    <col customWidth="1" min="5" max="5" width="8.71"/>
    <col customWidth="1" hidden="1" min="6" max="7" width="13.0"/>
    <col customWidth="1" min="8" max="26" width="8.71"/>
  </cols>
  <sheetData>
    <row r="1" ht="30.0" customHeight="1">
      <c r="A1" s="1" t="s">
        <v>0</v>
      </c>
      <c r="B1" s="2"/>
      <c r="C1" s="2"/>
      <c r="D1" s="3"/>
      <c r="F1" s="4" t="s">
        <v>1</v>
      </c>
      <c r="G1" s="4">
        <f>IF($C$8="Kredit",1,0)</f>
        <v>1</v>
      </c>
    </row>
    <row r="2" ht="21.75" customHeight="1">
      <c r="A2" s="5" t="s">
        <v>2</v>
      </c>
      <c r="B2" s="2"/>
      <c r="C2" s="2"/>
      <c r="D2" s="3"/>
      <c r="F2" s="4" t="s">
        <v>3</v>
      </c>
      <c r="G2" s="4">
        <f>IF($C$9="Da",1,0)</f>
        <v>1</v>
      </c>
    </row>
    <row r="3">
      <c r="F3" s="6" t="s">
        <v>4</v>
      </c>
      <c r="G3" s="6">
        <f>40+15*$C$12</f>
        <v>40</v>
      </c>
    </row>
    <row r="4">
      <c r="B4" s="7" t="s">
        <v>5</v>
      </c>
    </row>
    <row r="6" ht="19.5" customHeight="1">
      <c r="B6" s="8" t="s">
        <v>6</v>
      </c>
      <c r="C6" s="2"/>
      <c r="D6" s="3"/>
    </row>
    <row r="7">
      <c r="B7" s="9" t="s">
        <v>7</v>
      </c>
      <c r="C7" s="10" t="s">
        <v>8</v>
      </c>
      <c r="D7" s="11" t="s">
        <v>9</v>
      </c>
    </row>
    <row r="8">
      <c r="B8" s="12" t="s">
        <v>10</v>
      </c>
      <c r="C8" s="13" t="s">
        <v>11</v>
      </c>
      <c r="D8" s="14" t="s">
        <v>12</v>
      </c>
    </row>
    <row r="9">
      <c r="B9" s="9" t="s">
        <v>13</v>
      </c>
      <c r="C9" s="10" t="s">
        <v>14</v>
      </c>
      <c r="D9" s="14" t="s">
        <v>15</v>
      </c>
    </row>
    <row r="10">
      <c r="B10" s="9" t="s">
        <v>16</v>
      </c>
      <c r="C10" s="15">
        <v>150000.0</v>
      </c>
    </row>
    <row r="11">
      <c r="B11" s="12" t="s">
        <v>17</v>
      </c>
      <c r="C11" s="16">
        <v>58.0</v>
      </c>
    </row>
    <row r="12">
      <c r="B12" s="12" t="s">
        <v>18</v>
      </c>
      <c r="C12" s="17">
        <v>0.0</v>
      </c>
      <c r="D12" s="18" t="s">
        <v>19</v>
      </c>
    </row>
    <row r="13">
      <c r="B13" s="9" t="s">
        <v>20</v>
      </c>
      <c r="C13" s="19">
        <v>117.4</v>
      </c>
      <c r="D13" s="20" t="s">
        <v>21</v>
      </c>
    </row>
    <row r="14">
      <c r="B14" s="12"/>
      <c r="D14" s="21"/>
    </row>
    <row r="15" ht="19.5" customHeight="1">
      <c r="B15" s="8" t="s">
        <v>22</v>
      </c>
      <c r="C15" s="2"/>
      <c r="D15" s="3"/>
    </row>
    <row r="16">
      <c r="B16" s="9" t="s">
        <v>23</v>
      </c>
      <c r="C16" s="22">
        <v>0.02</v>
      </c>
      <c r="D16" s="18" t="s">
        <v>24</v>
      </c>
    </row>
    <row r="17">
      <c r="B17" s="12" t="s">
        <v>25</v>
      </c>
      <c r="C17" s="23">
        <v>0.2</v>
      </c>
      <c r="D17" s="18" t="s">
        <v>26</v>
      </c>
    </row>
    <row r="18">
      <c r="B18" s="9" t="s">
        <v>27</v>
      </c>
      <c r="C18" s="24">
        <v>0.0</v>
      </c>
      <c r="D18" s="20" t="s">
        <v>28</v>
      </c>
    </row>
    <row r="19">
      <c r="B19" s="9" t="s">
        <v>29</v>
      </c>
      <c r="C19" s="24">
        <v>0.0</v>
      </c>
      <c r="D19" s="20" t="s">
        <v>30</v>
      </c>
    </row>
    <row r="20">
      <c r="B20" s="9" t="s">
        <v>31</v>
      </c>
      <c r="C20" s="15">
        <v>100.0</v>
      </c>
      <c r="D20" s="18" t="s">
        <v>32</v>
      </c>
    </row>
    <row r="21" ht="15.75" customHeight="1">
      <c r="B21" s="9" t="s">
        <v>33</v>
      </c>
      <c r="C21" s="25">
        <v>80.0</v>
      </c>
    </row>
    <row r="22" ht="15.75" customHeight="1">
      <c r="B22" s="12" t="s">
        <v>34</v>
      </c>
      <c r="C22" s="15">
        <v>100.0</v>
      </c>
      <c r="D22" s="20" t="s">
        <v>35</v>
      </c>
    </row>
    <row r="23" ht="15.75" customHeight="1">
      <c r="B23" s="9" t="s">
        <v>36</v>
      </c>
      <c r="C23" s="25">
        <v>50.0</v>
      </c>
    </row>
    <row r="24" ht="15.75" customHeight="1"/>
    <row r="25" ht="19.5" customHeight="1">
      <c r="B25" s="26" t="s">
        <v>37</v>
      </c>
      <c r="C25" s="2"/>
      <c r="D25" s="3"/>
    </row>
    <row r="26" ht="15.75" customHeight="1">
      <c r="B26" s="9" t="s">
        <v>38</v>
      </c>
      <c r="C26" s="27">
        <f>C10</f>
        <v>150000</v>
      </c>
      <c r="D26" s="20" t="s">
        <v>39</v>
      </c>
    </row>
    <row r="27" ht="15.75" customHeight="1">
      <c r="B27" s="12" t="s">
        <v>40</v>
      </c>
      <c r="C27" s="27">
        <f>IF(C7="Novogradnja",C10*10/110,0)</f>
        <v>13636.36364</v>
      </c>
      <c r="D27" s="18" t="s">
        <v>41</v>
      </c>
    </row>
    <row r="28" ht="15.75" customHeight="1">
      <c r="B28" s="9" t="s">
        <v>42</v>
      </c>
      <c r="C28" s="27">
        <f>IF(C7="Starogradnja",IF(C11=0,0,IF(C9="Da",0.025*(C10/C11)*MAX(0,C11-MIN(C11,$G$3)),0.025*C10)),0)</f>
        <v>0</v>
      </c>
      <c r="D28" s="18" t="s">
        <v>43</v>
      </c>
    </row>
    <row r="29" ht="15.75" customHeight="1">
      <c r="B29" s="12" t="s">
        <v>44</v>
      </c>
      <c r="C29" s="28">
        <f>IF(AND(C7="Novogradnja",C9="Da"),IF(C11=0,0,(C27/C11)*MIN(C11,$G$3)),0)</f>
        <v>9404.388715</v>
      </c>
      <c r="D29" s="18" t="s">
        <v>45</v>
      </c>
    </row>
    <row r="30" ht="15.75" customHeight="1">
      <c r="B30" s="9" t="s">
        <v>46</v>
      </c>
      <c r="D30" s="29" t="s">
        <v>47</v>
      </c>
    </row>
    <row r="31" ht="19.5" customHeight="1">
      <c r="B31" s="26" t="s">
        <v>48</v>
      </c>
      <c r="C31" s="2"/>
      <c r="D31" s="3"/>
      <c r="K31" s="30" t="s">
        <v>49</v>
      </c>
    </row>
    <row r="32" ht="15.75" customHeight="1">
      <c r="B32" s="9" t="s">
        <v>50</v>
      </c>
      <c r="C32" s="27">
        <f>C16*C10</f>
        <v>3000</v>
      </c>
      <c r="D32" s="18" t="s">
        <v>51</v>
      </c>
    </row>
    <row r="33" ht="15.75" customHeight="1">
      <c r="B33" s="9" t="s">
        <v>52</v>
      </c>
      <c r="C33" s="25"/>
      <c r="D33" s="18" t="s">
        <v>53</v>
      </c>
    </row>
    <row r="34" ht="15.75" customHeight="1">
      <c r="B34" s="9" t="s">
        <v>54</v>
      </c>
      <c r="C34" s="25">
        <v>300.0</v>
      </c>
      <c r="D34" s="18" t="s">
        <v>55</v>
      </c>
    </row>
    <row r="35" ht="15.75" customHeight="1">
      <c r="B35" s="12" t="s">
        <v>56</v>
      </c>
      <c r="C35" s="25">
        <v>60.0</v>
      </c>
      <c r="D35" s="18" t="s">
        <v>57</v>
      </c>
    </row>
    <row r="36" ht="15.75" customHeight="1">
      <c r="B36" s="12" t="s">
        <v>58</v>
      </c>
      <c r="C36" s="25">
        <v>50.0</v>
      </c>
      <c r="D36" s="18" t="s">
        <v>59</v>
      </c>
    </row>
    <row r="37" ht="15.75" customHeight="1"/>
    <row r="38" ht="19.5" customHeight="1">
      <c r="B38" s="26" t="s">
        <v>60</v>
      </c>
      <c r="C38" s="2"/>
      <c r="D38" s="3"/>
    </row>
    <row r="39" ht="15.75" customHeight="1">
      <c r="B39" s="9" t="s">
        <v>61</v>
      </c>
      <c r="C39" s="27">
        <f>C10*(1-C17)*G1</f>
        <v>120000</v>
      </c>
      <c r="D39" s="18" t="s">
        <v>62</v>
      </c>
    </row>
    <row r="40" ht="15.75" customHeight="1">
      <c r="B40" s="9" t="s">
        <v>63</v>
      </c>
      <c r="C40" s="31"/>
      <c r="D40" s="18" t="s">
        <v>64</v>
      </c>
    </row>
    <row r="41" ht="15.75" customHeight="1">
      <c r="B41" s="9" t="s">
        <v>65</v>
      </c>
      <c r="C41" s="27">
        <f>C19*C10*(1-C17)*G1</f>
        <v>0</v>
      </c>
    </row>
    <row r="42" ht="15.75" customHeight="1">
      <c r="B42" s="9" t="s">
        <v>66</v>
      </c>
      <c r="C42" s="27">
        <f>C20*G1</f>
        <v>100</v>
      </c>
    </row>
    <row r="43" ht="15.75" customHeight="1">
      <c r="B43" s="9" t="s">
        <v>67</v>
      </c>
      <c r="C43" s="27">
        <f>C21*G1</f>
        <v>80</v>
      </c>
    </row>
    <row r="44" ht="15.75" customHeight="1">
      <c r="B44" s="12" t="s">
        <v>68</v>
      </c>
      <c r="C44" s="27">
        <f>C22*G1</f>
        <v>100</v>
      </c>
    </row>
    <row r="45" ht="15.75" customHeight="1">
      <c r="B45" s="9" t="s">
        <v>69</v>
      </c>
      <c r="C45" s="27">
        <f>C23*G1</f>
        <v>50</v>
      </c>
    </row>
    <row r="46" ht="15.75" customHeight="1"/>
    <row r="47" ht="19.5" customHeight="1">
      <c r="B47" s="8" t="s">
        <v>70</v>
      </c>
      <c r="C47" s="2"/>
      <c r="D47" s="3"/>
    </row>
    <row r="48" ht="15.75" customHeight="1">
      <c r="B48" s="9" t="s">
        <v>38</v>
      </c>
      <c r="C48" s="27">
        <f>C10</f>
        <v>150000</v>
      </c>
    </row>
    <row r="49" ht="15.75" customHeight="1">
      <c r="B49" s="9" t="s">
        <v>71</v>
      </c>
      <c r="C49" s="27">
        <f>C28</f>
        <v>0</v>
      </c>
      <c r="D49" s="20" t="s">
        <v>72</v>
      </c>
    </row>
    <row r="50" ht="15.75" customHeight="1">
      <c r="B50" s="12" t="s">
        <v>73</v>
      </c>
      <c r="C50" s="27">
        <f>SUM(C32:C36)</f>
        <v>3410</v>
      </c>
    </row>
    <row r="51" ht="15.75" customHeight="1">
      <c r="B51" s="12" t="s">
        <v>74</v>
      </c>
      <c r="C51" s="27">
        <f>SUM(C40:C45)</f>
        <v>330</v>
      </c>
    </row>
    <row r="52" ht="15.75" customHeight="1">
      <c r="B52" s="32" t="s">
        <v>75</v>
      </c>
      <c r="C52" s="33">
        <f>C48+C49+C50+C51</f>
        <v>153740</v>
      </c>
      <c r="D52" s="34">
        <f>C52*C13</f>
        <v>18049076</v>
      </c>
    </row>
    <row r="53" ht="15.75" customHeight="1">
      <c r="B53" s="12" t="s">
        <v>76</v>
      </c>
      <c r="C53" s="28">
        <f>C29</f>
        <v>9404.388715</v>
      </c>
    </row>
    <row r="54" ht="15.75" customHeight="1">
      <c r="B54" s="35" t="s">
        <v>77</v>
      </c>
      <c r="C54" s="36">
        <f>C52-C53</f>
        <v>144335.6113</v>
      </c>
      <c r="D54" s="37">
        <f>C54*C13</f>
        <v>16945000.76</v>
      </c>
    </row>
    <row r="55" ht="15.75" customHeight="1">
      <c r="B55" s="12" t="s">
        <v>78</v>
      </c>
      <c r="C55" s="27">
        <f>C49+C50+C51</f>
        <v>3740</v>
      </c>
    </row>
    <row r="56" ht="15.75" customHeight="1">
      <c r="B56" s="12" t="s">
        <v>79</v>
      </c>
      <c r="C56" s="38">
        <f>IF(C10=0,0,C55/C10)</f>
        <v>0.02493333333</v>
      </c>
    </row>
    <row r="57" ht="15.75" customHeight="1">
      <c r="B57" s="39" t="s">
        <v>80</v>
      </c>
      <c r="C57" s="40">
        <f>IF(C8="Kredit",C10*C17+C50+C51,C52)</f>
        <v>33740</v>
      </c>
      <c r="D57" s="41">
        <f>C57*C13</f>
        <v>3961076</v>
      </c>
    </row>
    <row r="58" ht="15.75" customHeight="1"/>
    <row r="59" ht="15.75" customHeight="1">
      <c r="B59" s="42" t="s">
        <v>81</v>
      </c>
      <c r="C59" s="2"/>
      <c r="D59" s="3"/>
    </row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0">
    <mergeCell ref="B38:D38"/>
    <mergeCell ref="B47:D47"/>
    <mergeCell ref="B59:D59"/>
    <mergeCell ref="A1:D1"/>
    <mergeCell ref="A2:D2"/>
    <mergeCell ref="B4:D4"/>
    <mergeCell ref="B6:D6"/>
    <mergeCell ref="B15:D15"/>
    <mergeCell ref="B25:D25"/>
    <mergeCell ref="B31:D31"/>
  </mergeCells>
  <dataValidations>
    <dataValidation type="list" allowBlank="1" sqref="C9">
      <formula1>"Da,Ne"</formula1>
    </dataValidation>
    <dataValidation type="list" allowBlank="1" sqref="C8">
      <formula1>"Kredit,Keš"</formula1>
    </dataValidation>
    <dataValidation type="list" allowBlank="1" sqref="C7">
      <formula1>"Novogradnja,Starogradnja"</formula1>
    </dataValidation>
  </dataValidations>
  <hyperlinks>
    <hyperlink r:id="rId2" ref="D30"/>
  </hyperlinks>
  <printOptions/>
  <pageMargins bottom="1.0" footer="0.0" header="0.0" left="0.75" right="0.75" top="1.0"/>
  <pageSetup paperSize="9" orientation="portrait"/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6.0" topLeftCell="A7" activePane="bottomLeft" state="frozen"/>
      <selection activeCell="B8" sqref="B8" pane="bottomLeft"/>
    </sheetView>
  </sheetViews>
  <sheetFormatPr customHeight="1" defaultColWidth="14.43" defaultRowHeight="15.0"/>
  <cols>
    <col customWidth="1" min="1" max="1" width="2.0"/>
    <col customWidth="1" min="2" max="2" width="40.0"/>
    <col customWidth="1" min="3" max="6" width="16.0"/>
    <col customWidth="1" min="7" max="26" width="8.71"/>
  </cols>
  <sheetData>
    <row r="1" ht="30.0" customHeight="1">
      <c r="A1" s="1" t="s">
        <v>0</v>
      </c>
      <c r="B1" s="2"/>
      <c r="C1" s="2"/>
      <c r="D1" s="2"/>
      <c r="E1" s="2"/>
      <c r="F1" s="3"/>
    </row>
    <row r="2" ht="21.75" customHeight="1">
      <c r="A2" s="5" t="s">
        <v>82</v>
      </c>
      <c r="B2" s="2"/>
      <c r="C2" s="2"/>
      <c r="D2" s="2"/>
      <c r="E2" s="2"/>
      <c r="F2" s="3"/>
    </row>
    <row r="4">
      <c r="B4" s="7" t="s">
        <v>83</v>
      </c>
    </row>
    <row r="6">
      <c r="B6" s="43" t="s">
        <v>84</v>
      </c>
      <c r="C6" s="43" t="s">
        <v>85</v>
      </c>
      <c r="D6" s="43" t="s">
        <v>86</v>
      </c>
      <c r="E6" s="43" t="s">
        <v>87</v>
      </c>
      <c r="F6" s="43" t="s">
        <v>88</v>
      </c>
    </row>
    <row r="7">
      <c r="B7" s="44" t="s">
        <v>89</v>
      </c>
      <c r="C7" s="2"/>
      <c r="D7" s="2"/>
      <c r="E7" s="2"/>
      <c r="F7" s="3"/>
    </row>
    <row r="8">
      <c r="B8" s="12" t="s">
        <v>90</v>
      </c>
      <c r="C8" s="45">
        <v>600.0</v>
      </c>
      <c r="D8" s="46">
        <v>700.0</v>
      </c>
      <c r="E8" s="47">
        <f t="shared" ref="E8:E14" si="1">D8-C8</f>
        <v>100</v>
      </c>
      <c r="F8" s="48" t="s">
        <v>91</v>
      </c>
    </row>
    <row r="9">
      <c r="B9" s="9" t="s">
        <v>92</v>
      </c>
      <c r="C9" s="45">
        <v>1500.0</v>
      </c>
      <c r="D9" s="46">
        <v>1400.0</v>
      </c>
      <c r="E9" s="47">
        <f t="shared" si="1"/>
        <v>-100</v>
      </c>
      <c r="F9" s="49" t="s">
        <v>93</v>
      </c>
    </row>
    <row r="10">
      <c r="B10" s="12" t="s">
        <v>94</v>
      </c>
      <c r="C10" s="45">
        <v>1200.0</v>
      </c>
      <c r="D10" s="46">
        <v>1600.0</v>
      </c>
      <c r="E10" s="47">
        <f t="shared" si="1"/>
        <v>400</v>
      </c>
      <c r="F10" s="49" t="s">
        <v>95</v>
      </c>
    </row>
    <row r="11">
      <c r="B11" s="9" t="s">
        <v>96</v>
      </c>
      <c r="C11" s="45">
        <v>800.0</v>
      </c>
      <c r="D11" s="45">
        <v>0.0</v>
      </c>
      <c r="E11" s="47">
        <f t="shared" si="1"/>
        <v>-800</v>
      </c>
      <c r="F11" s="50" t="s">
        <v>91</v>
      </c>
    </row>
    <row r="12">
      <c r="B12" s="9" t="s">
        <v>97</v>
      </c>
      <c r="C12" s="45">
        <v>700.0</v>
      </c>
      <c r="D12" s="45">
        <v>0.0</v>
      </c>
      <c r="E12" s="47">
        <f t="shared" si="1"/>
        <v>-700</v>
      </c>
      <c r="F12" s="50" t="s">
        <v>91</v>
      </c>
    </row>
    <row r="13">
      <c r="B13" s="9" t="s">
        <v>98</v>
      </c>
      <c r="C13" s="45">
        <v>1000.0</v>
      </c>
      <c r="D13" s="45">
        <v>0.0</v>
      </c>
      <c r="E13" s="47">
        <f t="shared" si="1"/>
        <v>-1000</v>
      </c>
      <c r="F13" s="50" t="s">
        <v>91</v>
      </c>
    </row>
    <row r="14">
      <c r="B14" s="51" t="s">
        <v>99</v>
      </c>
      <c r="C14" s="52">
        <f t="shared" ref="C14:D14" si="2">SUM(C8:C13)</f>
        <v>5800</v>
      </c>
      <c r="D14" s="52">
        <f t="shared" si="2"/>
        <v>3700</v>
      </c>
      <c r="E14" s="47">
        <f t="shared" si="1"/>
        <v>-2100</v>
      </c>
      <c r="F14" s="53"/>
    </row>
    <row r="16">
      <c r="B16" s="44" t="s">
        <v>100</v>
      </c>
      <c r="C16" s="2"/>
      <c r="D16" s="2"/>
      <c r="E16" s="2"/>
      <c r="F16" s="3"/>
    </row>
    <row r="17">
      <c r="B17" s="9" t="s">
        <v>101</v>
      </c>
      <c r="C17" s="45">
        <v>1800.0</v>
      </c>
      <c r="D17" s="45">
        <v>0.0</v>
      </c>
      <c r="E17" s="47">
        <f t="shared" ref="E17:E21" si="3">D17-C17</f>
        <v>-1800</v>
      </c>
      <c r="F17" s="50" t="s">
        <v>91</v>
      </c>
    </row>
    <row r="18">
      <c r="B18" s="12" t="s">
        <v>102</v>
      </c>
      <c r="C18" s="45">
        <v>400.0</v>
      </c>
      <c r="D18" s="45">
        <v>0.0</v>
      </c>
      <c r="E18" s="47">
        <f t="shared" si="3"/>
        <v>-400</v>
      </c>
      <c r="F18" s="50" t="s">
        <v>91</v>
      </c>
    </row>
    <row r="19">
      <c r="B19" s="9" t="s">
        <v>103</v>
      </c>
      <c r="C19" s="45">
        <v>250.0</v>
      </c>
      <c r="D19" s="45">
        <v>0.0</v>
      </c>
      <c r="E19" s="47">
        <f t="shared" si="3"/>
        <v>-250</v>
      </c>
      <c r="F19" s="50" t="s">
        <v>91</v>
      </c>
    </row>
    <row r="20">
      <c r="B20" s="9" t="s">
        <v>104</v>
      </c>
      <c r="C20" s="45">
        <v>150.0</v>
      </c>
      <c r="D20" s="45">
        <v>0.0</v>
      </c>
      <c r="E20" s="47">
        <f t="shared" si="3"/>
        <v>-150</v>
      </c>
      <c r="F20" s="50" t="s">
        <v>91</v>
      </c>
    </row>
    <row r="21" ht="15.75" customHeight="1">
      <c r="B21" s="51" t="s">
        <v>105</v>
      </c>
      <c r="C21" s="52">
        <f t="shared" ref="C21:D21" si="4">SUM(C17:C20)</f>
        <v>2600</v>
      </c>
      <c r="D21" s="52">
        <f t="shared" si="4"/>
        <v>0</v>
      </c>
      <c r="E21" s="47">
        <f t="shared" si="3"/>
        <v>-2600</v>
      </c>
      <c r="F21" s="53"/>
    </row>
    <row r="22" ht="15.75" customHeight="1"/>
    <row r="23" ht="15.75" customHeight="1">
      <c r="B23" s="44" t="s">
        <v>106</v>
      </c>
      <c r="C23" s="2"/>
      <c r="D23" s="2"/>
      <c r="E23" s="2"/>
      <c r="F23" s="3"/>
    </row>
    <row r="24" ht="15.75" customHeight="1">
      <c r="B24" s="12" t="s">
        <v>107</v>
      </c>
      <c r="C24" s="45">
        <v>500.0</v>
      </c>
      <c r="D24" s="45">
        <v>0.0</v>
      </c>
      <c r="E24" s="47">
        <f t="shared" ref="E24:E29" si="5">D24-C24</f>
        <v>-500</v>
      </c>
      <c r="F24" s="50" t="s">
        <v>91</v>
      </c>
    </row>
    <row r="25" ht="15.75" customHeight="1">
      <c r="B25" s="12" t="s">
        <v>108</v>
      </c>
      <c r="C25" s="45">
        <v>450.0</v>
      </c>
      <c r="D25" s="45">
        <v>0.0</v>
      </c>
      <c r="E25" s="47">
        <f t="shared" si="5"/>
        <v>-450</v>
      </c>
      <c r="F25" s="50" t="s">
        <v>91</v>
      </c>
    </row>
    <row r="26" ht="15.75" customHeight="1">
      <c r="B26" s="9" t="s">
        <v>109</v>
      </c>
      <c r="C26" s="45">
        <v>200.0</v>
      </c>
      <c r="D26" s="45">
        <v>0.0</v>
      </c>
      <c r="E26" s="47">
        <f t="shared" si="5"/>
        <v>-200</v>
      </c>
      <c r="F26" s="50" t="s">
        <v>91</v>
      </c>
    </row>
    <row r="27" ht="15.75" customHeight="1">
      <c r="B27" s="12" t="s">
        <v>110</v>
      </c>
      <c r="C27" s="45">
        <v>400.0</v>
      </c>
      <c r="D27" s="45">
        <v>0.0</v>
      </c>
      <c r="E27" s="47">
        <f t="shared" si="5"/>
        <v>-400</v>
      </c>
      <c r="F27" s="50" t="s">
        <v>91</v>
      </c>
    </row>
    <row r="28" ht="15.75" customHeight="1">
      <c r="B28" s="12" t="s">
        <v>111</v>
      </c>
      <c r="C28" s="45">
        <v>450.0</v>
      </c>
      <c r="D28" s="45">
        <v>0.0</v>
      </c>
      <c r="E28" s="47">
        <f t="shared" si="5"/>
        <v>-450</v>
      </c>
      <c r="F28" s="50" t="s">
        <v>91</v>
      </c>
    </row>
    <row r="29" ht="15.75" customHeight="1">
      <c r="B29" s="51" t="s">
        <v>112</v>
      </c>
      <c r="C29" s="52">
        <f t="shared" ref="C29:D29" si="6">SUM(C24:C28)</f>
        <v>2000</v>
      </c>
      <c r="D29" s="52">
        <f t="shared" si="6"/>
        <v>0</v>
      </c>
      <c r="E29" s="47">
        <f t="shared" si="5"/>
        <v>-2000</v>
      </c>
      <c r="F29" s="53"/>
    </row>
    <row r="30" ht="15.75" customHeight="1"/>
    <row r="31" ht="15.75" customHeight="1">
      <c r="B31" s="44" t="s">
        <v>113</v>
      </c>
      <c r="C31" s="2"/>
      <c r="D31" s="2"/>
      <c r="E31" s="2"/>
      <c r="F31" s="3"/>
    </row>
    <row r="32" ht="15.75" customHeight="1">
      <c r="B32" s="9" t="s">
        <v>114</v>
      </c>
      <c r="C32" s="45">
        <v>350.0</v>
      </c>
      <c r="D32" s="45">
        <v>0.0</v>
      </c>
      <c r="E32" s="47">
        <f t="shared" ref="E32:E36" si="7">D32-C32</f>
        <v>-350</v>
      </c>
      <c r="F32" s="50" t="s">
        <v>91</v>
      </c>
    </row>
    <row r="33" ht="15.75" customHeight="1">
      <c r="B33" s="12" t="s">
        <v>115</v>
      </c>
      <c r="C33" s="45">
        <v>400.0</v>
      </c>
      <c r="D33" s="45">
        <v>0.0</v>
      </c>
      <c r="E33" s="47">
        <f t="shared" si="7"/>
        <v>-400</v>
      </c>
      <c r="F33" s="50" t="s">
        <v>91</v>
      </c>
    </row>
    <row r="34" ht="15.75" customHeight="1">
      <c r="B34" s="9" t="s">
        <v>116</v>
      </c>
      <c r="C34" s="45">
        <v>200.0</v>
      </c>
      <c r="D34" s="45">
        <v>0.0</v>
      </c>
      <c r="E34" s="47">
        <f t="shared" si="7"/>
        <v>-200</v>
      </c>
      <c r="F34" s="50" t="s">
        <v>91</v>
      </c>
    </row>
    <row r="35" ht="15.75" customHeight="1">
      <c r="B35" s="9" t="s">
        <v>117</v>
      </c>
      <c r="C35" s="45">
        <v>150.0</v>
      </c>
      <c r="D35" s="45">
        <v>0.0</v>
      </c>
      <c r="E35" s="47">
        <f t="shared" si="7"/>
        <v>-150</v>
      </c>
      <c r="F35" s="50" t="s">
        <v>91</v>
      </c>
    </row>
    <row r="36" ht="15.75" customHeight="1">
      <c r="B36" s="51" t="s">
        <v>118</v>
      </c>
      <c r="C36" s="52">
        <f t="shared" ref="C36:D36" si="8">SUM(C32:C35)</f>
        <v>1100</v>
      </c>
      <c r="D36" s="52">
        <f t="shared" si="8"/>
        <v>0</v>
      </c>
      <c r="E36" s="47">
        <f t="shared" si="7"/>
        <v>-1100</v>
      </c>
      <c r="F36" s="53"/>
    </row>
    <row r="37" ht="15.75" customHeight="1"/>
    <row r="38" ht="15.75" customHeight="1">
      <c r="B38" s="44" t="s">
        <v>119</v>
      </c>
      <c r="C38" s="2"/>
      <c r="D38" s="2"/>
      <c r="E38" s="2"/>
      <c r="F38" s="3"/>
    </row>
    <row r="39" ht="15.75" customHeight="1">
      <c r="B39" s="12" t="s">
        <v>120</v>
      </c>
      <c r="C39" s="45">
        <v>900.0</v>
      </c>
      <c r="D39" s="45">
        <v>0.0</v>
      </c>
      <c r="E39" s="47">
        <f t="shared" ref="E39:E43" si="9">D39-C39</f>
        <v>-900</v>
      </c>
      <c r="F39" s="50" t="s">
        <v>91</v>
      </c>
    </row>
    <row r="40" ht="15.75" customHeight="1">
      <c r="B40" s="12" t="s">
        <v>121</v>
      </c>
      <c r="C40" s="45">
        <v>600.0</v>
      </c>
      <c r="D40" s="45">
        <v>0.0</v>
      </c>
      <c r="E40" s="47">
        <f t="shared" si="9"/>
        <v>-600</v>
      </c>
      <c r="F40" s="50" t="s">
        <v>91</v>
      </c>
    </row>
    <row r="41" ht="15.75" customHeight="1">
      <c r="B41" s="9" t="s">
        <v>122</v>
      </c>
      <c r="C41" s="45">
        <v>400.0</v>
      </c>
      <c r="D41" s="45">
        <v>0.0</v>
      </c>
      <c r="E41" s="47">
        <f t="shared" si="9"/>
        <v>-400</v>
      </c>
      <c r="F41" s="50" t="s">
        <v>91</v>
      </c>
    </row>
    <row r="42" ht="15.75" customHeight="1">
      <c r="B42" s="9" t="s">
        <v>123</v>
      </c>
      <c r="C42" s="45">
        <v>350.0</v>
      </c>
      <c r="D42" s="45">
        <v>0.0</v>
      </c>
      <c r="E42" s="47">
        <f t="shared" si="9"/>
        <v>-350</v>
      </c>
      <c r="F42" s="50" t="s">
        <v>91</v>
      </c>
    </row>
    <row r="43" ht="15.75" customHeight="1">
      <c r="B43" s="51" t="s">
        <v>124</v>
      </c>
      <c r="C43" s="52">
        <f t="shared" ref="C43:D43" si="10">SUM(C39:C42)</f>
        <v>2250</v>
      </c>
      <c r="D43" s="52">
        <f t="shared" si="10"/>
        <v>0</v>
      </c>
      <c r="E43" s="47">
        <f t="shared" si="9"/>
        <v>-2250</v>
      </c>
      <c r="F43" s="53"/>
    </row>
    <row r="44" ht="15.75" customHeight="1"/>
    <row r="45" ht="15.75" customHeight="1">
      <c r="B45" s="54" t="s">
        <v>125</v>
      </c>
      <c r="C45" s="2"/>
      <c r="D45" s="2"/>
      <c r="E45" s="2"/>
      <c r="F45" s="3"/>
    </row>
    <row r="46" ht="15.75" customHeight="1">
      <c r="B46" s="9" t="s">
        <v>126</v>
      </c>
      <c r="C46" s="45">
        <v>400.0</v>
      </c>
      <c r="D46" s="45">
        <v>0.0</v>
      </c>
      <c r="E46" s="47">
        <f t="shared" ref="E46:E50" si="11">D46-C46</f>
        <v>-400</v>
      </c>
      <c r="F46" s="50" t="s">
        <v>91</v>
      </c>
    </row>
    <row r="47" ht="15.75" customHeight="1">
      <c r="B47" s="12" t="s">
        <v>127</v>
      </c>
      <c r="C47" s="45">
        <v>350.0</v>
      </c>
      <c r="D47" s="45">
        <v>0.0</v>
      </c>
      <c r="E47" s="47">
        <f t="shared" si="11"/>
        <v>-350</v>
      </c>
      <c r="F47" s="50" t="s">
        <v>91</v>
      </c>
    </row>
    <row r="48" ht="15.75" customHeight="1">
      <c r="B48" s="9" t="s">
        <v>128</v>
      </c>
      <c r="C48" s="45">
        <v>600.0</v>
      </c>
      <c r="D48" s="45">
        <v>0.0</v>
      </c>
      <c r="E48" s="47">
        <f t="shared" si="11"/>
        <v>-600</v>
      </c>
      <c r="F48" s="50" t="s">
        <v>91</v>
      </c>
    </row>
    <row r="49" ht="15.75" customHeight="1">
      <c r="B49" s="12" t="s">
        <v>129</v>
      </c>
      <c r="C49" s="45">
        <v>150.0</v>
      </c>
      <c r="D49" s="45">
        <v>0.0</v>
      </c>
      <c r="E49" s="47">
        <f t="shared" si="11"/>
        <v>-150</v>
      </c>
      <c r="F49" s="50" t="s">
        <v>91</v>
      </c>
    </row>
    <row r="50" ht="15.75" customHeight="1">
      <c r="B50" s="55" t="s">
        <v>130</v>
      </c>
      <c r="C50" s="52">
        <f t="shared" ref="C50:D50" si="12">SUM(C46:C49)</f>
        <v>1500</v>
      </c>
      <c r="D50" s="52">
        <f t="shared" si="12"/>
        <v>0</v>
      </c>
      <c r="E50" s="47">
        <f t="shared" si="11"/>
        <v>-1500</v>
      </c>
      <c r="F50" s="53"/>
    </row>
    <row r="51" ht="15.75" customHeight="1"/>
    <row r="52" ht="15.75" customHeight="1">
      <c r="B52" s="44" t="s">
        <v>131</v>
      </c>
      <c r="C52" s="2"/>
      <c r="D52" s="2"/>
      <c r="E52" s="2"/>
      <c r="F52" s="3"/>
    </row>
    <row r="53" ht="15.75" customHeight="1">
      <c r="B53" s="9" t="s">
        <v>132</v>
      </c>
      <c r="C53" s="45">
        <v>300.0</v>
      </c>
      <c r="D53" s="45">
        <v>0.0</v>
      </c>
      <c r="E53" s="47">
        <f t="shared" ref="E53:E57" si="13">D53-C53</f>
        <v>-300</v>
      </c>
      <c r="F53" s="50" t="s">
        <v>91</v>
      </c>
    </row>
    <row r="54" ht="15.75" customHeight="1">
      <c r="B54" s="12" t="s">
        <v>133</v>
      </c>
      <c r="C54" s="45">
        <v>250.0</v>
      </c>
      <c r="D54" s="45">
        <v>0.0</v>
      </c>
      <c r="E54" s="47">
        <f t="shared" si="13"/>
        <v>-250</v>
      </c>
      <c r="F54" s="50" t="s">
        <v>91</v>
      </c>
    </row>
    <row r="55" ht="15.75" customHeight="1">
      <c r="B55" s="9" t="s">
        <v>134</v>
      </c>
      <c r="C55" s="45">
        <v>200.0</v>
      </c>
      <c r="D55" s="45">
        <v>0.0</v>
      </c>
      <c r="E55" s="47">
        <f t="shared" si="13"/>
        <v>-200</v>
      </c>
      <c r="F55" s="50" t="s">
        <v>91</v>
      </c>
    </row>
    <row r="56" ht="15.75" customHeight="1">
      <c r="B56" s="9" t="s">
        <v>135</v>
      </c>
      <c r="C56" s="45">
        <v>200.0</v>
      </c>
      <c r="D56" s="45">
        <v>0.0</v>
      </c>
      <c r="E56" s="47">
        <f t="shared" si="13"/>
        <v>-200</v>
      </c>
      <c r="F56" s="50" t="s">
        <v>91</v>
      </c>
    </row>
    <row r="57" ht="15.75" customHeight="1">
      <c r="B57" s="51" t="s">
        <v>136</v>
      </c>
      <c r="C57" s="52">
        <f t="shared" ref="C57:D57" si="14">SUM(C53:C56)</f>
        <v>950</v>
      </c>
      <c r="D57" s="52">
        <f t="shared" si="14"/>
        <v>0</v>
      </c>
      <c r="E57" s="47">
        <f t="shared" si="13"/>
        <v>-950</v>
      </c>
      <c r="F57" s="53"/>
    </row>
    <row r="58" ht="15.75" customHeight="1"/>
    <row r="59" ht="15.75" customHeight="1">
      <c r="B59" s="44" t="s">
        <v>137</v>
      </c>
      <c r="C59" s="2"/>
      <c r="D59" s="2"/>
      <c r="E59" s="2"/>
      <c r="F59" s="3"/>
    </row>
    <row r="60" ht="15.75" customHeight="1">
      <c r="B60" s="9" t="s">
        <v>138</v>
      </c>
      <c r="C60" s="45">
        <v>200.0</v>
      </c>
      <c r="D60" s="45">
        <v>0.0</v>
      </c>
      <c r="E60" s="47">
        <f t="shared" ref="E60:E63" si="15">D60-C60</f>
        <v>-200</v>
      </c>
      <c r="F60" s="50" t="s">
        <v>91</v>
      </c>
    </row>
    <row r="61" ht="15.75" customHeight="1">
      <c r="B61" s="9" t="s">
        <v>139</v>
      </c>
      <c r="C61" s="45">
        <v>300.0</v>
      </c>
      <c r="D61" s="45">
        <v>0.0</v>
      </c>
      <c r="E61" s="47">
        <f t="shared" si="15"/>
        <v>-300</v>
      </c>
      <c r="F61" s="50" t="s">
        <v>91</v>
      </c>
    </row>
    <row r="62" ht="15.75" customHeight="1">
      <c r="B62" s="12" t="s">
        <v>140</v>
      </c>
      <c r="C62" s="45">
        <v>800.0</v>
      </c>
      <c r="D62" s="45">
        <v>0.0</v>
      </c>
      <c r="E62" s="47">
        <f t="shared" si="15"/>
        <v>-800</v>
      </c>
      <c r="F62" s="50" t="s">
        <v>91</v>
      </c>
    </row>
    <row r="63" ht="15.75" customHeight="1">
      <c r="B63" s="51" t="s">
        <v>141</v>
      </c>
      <c r="C63" s="52">
        <f t="shared" ref="C63:D63" si="16">SUM(C60:C62)</f>
        <v>1300</v>
      </c>
      <c r="D63" s="52">
        <f t="shared" si="16"/>
        <v>0</v>
      </c>
      <c r="E63" s="47">
        <f t="shared" si="15"/>
        <v>-1300</v>
      </c>
      <c r="F63" s="53"/>
    </row>
    <row r="64" ht="15.75" customHeight="1"/>
    <row r="65" ht="15.75" customHeight="1">
      <c r="B65" s="56" t="s">
        <v>142</v>
      </c>
      <c r="C65" s="57">
        <f t="shared" ref="C65:D65" si="17">C14+C21+C29+C36+C43+C50+C57+C63</f>
        <v>17500</v>
      </c>
      <c r="D65" s="57">
        <f t="shared" si="17"/>
        <v>3700</v>
      </c>
      <c r="E65" s="57">
        <f>D65-C65</f>
        <v>-13800</v>
      </c>
      <c r="F65" s="58"/>
    </row>
    <row r="66" ht="15.75" customHeight="1"/>
    <row r="67" ht="15.75" customHeight="1"/>
    <row r="68" ht="15.75" customHeight="1">
      <c r="B68" s="42" t="s">
        <v>143</v>
      </c>
      <c r="C68" s="2"/>
      <c r="D68" s="2"/>
      <c r="E68" s="2"/>
      <c r="F68" s="3"/>
    </row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2">
    <mergeCell ref="B38:F38"/>
    <mergeCell ref="B45:F45"/>
    <mergeCell ref="B52:F52"/>
    <mergeCell ref="B59:F59"/>
    <mergeCell ref="B68:F68"/>
    <mergeCell ref="A1:F1"/>
    <mergeCell ref="A2:F2"/>
    <mergeCell ref="B4:F4"/>
    <mergeCell ref="B7:F7"/>
    <mergeCell ref="B16:F16"/>
    <mergeCell ref="B23:F23"/>
    <mergeCell ref="B31:F31"/>
  </mergeCells>
  <conditionalFormatting sqref="F1:F1000">
    <cfRule type="cellIs" dxfId="0" priority="1" operator="equal">
      <formula>"Planirano"</formula>
    </cfRule>
  </conditionalFormatting>
  <conditionalFormatting sqref="F1:F1000">
    <cfRule type="cellIs" dxfId="1" priority="2" operator="equal">
      <formula>"Naručeno"</formula>
    </cfRule>
  </conditionalFormatting>
  <conditionalFormatting sqref="F1:F1000">
    <cfRule type="cellIs" dxfId="2" priority="3" operator="equal">
      <formula>"Kupljeno"</formula>
    </cfRule>
  </conditionalFormatting>
  <conditionalFormatting sqref="E1:E1000">
    <cfRule type="cellIs" dxfId="2" priority="4" operator="lessThan">
      <formula>0</formula>
    </cfRule>
  </conditionalFormatting>
  <conditionalFormatting sqref="E1:E1000">
    <cfRule type="cellIs" dxfId="3" priority="5" operator="greaterThan">
      <formula>0</formula>
    </cfRule>
  </conditionalFormatting>
  <dataValidations>
    <dataValidation type="list" allowBlank="1" sqref="F8:F13 F17:F20 F24:F28 F32:F35 F39:F42 F46:F49 F53:F56 F60:F62">
      <formula1>"Planirano,Naručeno,Kupljeno"</formula1>
    </dataValidation>
  </dataValidations>
  <printOptions/>
  <pageMargins bottom="1.0" footer="0.0" header="0.0" left="0.75" right="0.75" top="1.0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6.0" topLeftCell="A7" activePane="bottomLeft" state="frozen"/>
      <selection activeCell="B8" sqref="B8" pane="bottomLeft"/>
    </sheetView>
  </sheetViews>
  <sheetFormatPr customHeight="1" defaultColWidth="14.43" defaultRowHeight="15.0"/>
  <cols>
    <col customWidth="1" min="1" max="1" width="2.0"/>
    <col customWidth="1" min="2" max="2" width="28.71"/>
    <col customWidth="1" min="3" max="3" width="34.0"/>
    <col customWidth="1" min="4" max="4" width="20.0"/>
    <col customWidth="1" min="5" max="5" width="15.0"/>
    <col customWidth="1" min="6" max="6" width="18.0"/>
    <col customWidth="1" min="7" max="7" width="14.0"/>
    <col customWidth="1" min="8" max="8" width="30.0"/>
    <col customWidth="1" min="9" max="26" width="8.71"/>
  </cols>
  <sheetData>
    <row r="1" ht="30.0" customHeight="1">
      <c r="A1" s="1" t="s">
        <v>0</v>
      </c>
      <c r="B1" s="2"/>
      <c r="C1" s="2"/>
      <c r="D1" s="2"/>
      <c r="E1" s="2"/>
      <c r="F1" s="2"/>
      <c r="G1" s="2"/>
      <c r="H1" s="3"/>
    </row>
    <row r="2" ht="21.75" customHeight="1">
      <c r="A2" s="5" t="s">
        <v>144</v>
      </c>
      <c r="B2" s="2"/>
      <c r="C2" s="2"/>
      <c r="D2" s="2"/>
      <c r="E2" s="2"/>
      <c r="F2" s="2"/>
      <c r="G2" s="2"/>
      <c r="H2" s="3"/>
    </row>
    <row r="4">
      <c r="B4" s="59" t="s">
        <v>145</v>
      </c>
    </row>
    <row r="6">
      <c r="B6" s="60" t="s">
        <v>146</v>
      </c>
      <c r="C6" s="43" t="s">
        <v>147</v>
      </c>
      <c r="D6" s="43" t="s">
        <v>148</v>
      </c>
      <c r="E6" s="43" t="s">
        <v>149</v>
      </c>
      <c r="F6" s="43" t="s">
        <v>150</v>
      </c>
      <c r="G6" s="43" t="s">
        <v>88</v>
      </c>
      <c r="H6" s="43" t="s">
        <v>151</v>
      </c>
    </row>
    <row r="7">
      <c r="B7" s="61">
        <v>46029.0</v>
      </c>
      <c r="C7" s="62" t="s">
        <v>152</v>
      </c>
      <c r="D7" s="63" t="s">
        <v>38</v>
      </c>
      <c r="E7" s="45">
        <v>5000.0</v>
      </c>
      <c r="F7" s="63" t="s">
        <v>153</v>
      </c>
      <c r="G7" s="64" t="s">
        <v>154</v>
      </c>
      <c r="H7" s="62" t="s">
        <v>155</v>
      </c>
    </row>
    <row r="8">
      <c r="B8" s="61">
        <v>45911.0</v>
      </c>
      <c r="C8" s="65" t="s">
        <v>50</v>
      </c>
      <c r="D8" s="66" t="s">
        <v>156</v>
      </c>
      <c r="E8" s="67">
        <v>2000.0</v>
      </c>
      <c r="F8" s="66" t="s">
        <v>153</v>
      </c>
      <c r="G8" s="68" t="s">
        <v>154</v>
      </c>
      <c r="H8" s="65"/>
    </row>
    <row r="9">
      <c r="B9" s="61">
        <v>45911.0</v>
      </c>
      <c r="C9" s="62" t="s">
        <v>157</v>
      </c>
      <c r="D9" s="63" t="s">
        <v>158</v>
      </c>
      <c r="E9" s="45">
        <v>400.0</v>
      </c>
      <c r="F9" s="63" t="s">
        <v>153</v>
      </c>
      <c r="G9" s="64" t="s">
        <v>159</v>
      </c>
      <c r="H9" s="62"/>
    </row>
    <row r="10">
      <c r="B10" s="61"/>
      <c r="C10" s="65"/>
      <c r="D10" s="66"/>
      <c r="E10" s="67"/>
      <c r="F10" s="66"/>
      <c r="G10" s="66"/>
      <c r="H10" s="65"/>
    </row>
    <row r="11">
      <c r="B11" s="61"/>
      <c r="C11" s="62"/>
      <c r="D11" s="63"/>
      <c r="E11" s="45"/>
      <c r="F11" s="63"/>
      <c r="G11" s="63"/>
      <c r="H11" s="62"/>
    </row>
    <row r="12">
      <c r="B12" s="61"/>
      <c r="C12" s="65"/>
      <c r="D12" s="66"/>
      <c r="E12" s="67"/>
      <c r="F12" s="66"/>
      <c r="G12" s="66"/>
      <c r="H12" s="65"/>
    </row>
    <row r="13">
      <c r="B13" s="61"/>
      <c r="C13" s="62"/>
      <c r="D13" s="63"/>
      <c r="E13" s="45"/>
      <c r="F13" s="63"/>
      <c r="G13" s="63"/>
      <c r="H13" s="62"/>
    </row>
    <row r="14">
      <c r="B14" s="61"/>
      <c r="C14" s="65"/>
      <c r="D14" s="66"/>
      <c r="E14" s="67"/>
      <c r="F14" s="66"/>
      <c r="G14" s="66"/>
      <c r="H14" s="65"/>
    </row>
    <row r="15">
      <c r="B15" s="61"/>
      <c r="C15" s="62"/>
      <c r="D15" s="63"/>
      <c r="E15" s="45"/>
      <c r="F15" s="63"/>
      <c r="G15" s="63"/>
      <c r="H15" s="62"/>
    </row>
    <row r="16">
      <c r="B16" s="61"/>
      <c r="C16" s="65"/>
      <c r="D16" s="66"/>
      <c r="E16" s="67"/>
      <c r="F16" s="66"/>
      <c r="G16" s="66"/>
      <c r="H16" s="65"/>
    </row>
    <row r="17">
      <c r="B17" s="61"/>
      <c r="C17" s="62"/>
      <c r="D17" s="63"/>
      <c r="E17" s="45"/>
      <c r="F17" s="63"/>
      <c r="G17" s="63"/>
      <c r="H17" s="62"/>
    </row>
    <row r="18">
      <c r="B18" s="61"/>
      <c r="C18" s="65"/>
      <c r="D18" s="66"/>
      <c r="E18" s="67"/>
      <c r="F18" s="66"/>
      <c r="G18" s="66"/>
      <c r="H18" s="65"/>
    </row>
    <row r="19">
      <c r="B19" s="61"/>
      <c r="C19" s="62"/>
      <c r="D19" s="63"/>
      <c r="E19" s="45"/>
      <c r="F19" s="63"/>
      <c r="G19" s="63"/>
      <c r="H19" s="62"/>
    </row>
    <row r="20">
      <c r="B20" s="61"/>
      <c r="C20" s="65"/>
      <c r="D20" s="66"/>
      <c r="E20" s="67"/>
      <c r="F20" s="66"/>
      <c r="G20" s="66"/>
      <c r="H20" s="65"/>
    </row>
    <row r="21" ht="15.75" customHeight="1">
      <c r="B21" s="61"/>
      <c r="C21" s="62"/>
      <c r="D21" s="63"/>
      <c r="E21" s="45"/>
      <c r="F21" s="63"/>
      <c r="G21" s="63"/>
      <c r="H21" s="62"/>
    </row>
    <row r="22" ht="15.75" customHeight="1">
      <c r="B22" s="61"/>
      <c r="C22" s="65"/>
      <c r="D22" s="66"/>
      <c r="E22" s="67"/>
      <c r="F22" s="66"/>
      <c r="G22" s="66"/>
      <c r="H22" s="65"/>
    </row>
    <row r="23" ht="15.75" customHeight="1">
      <c r="B23" s="61"/>
      <c r="C23" s="62"/>
      <c r="D23" s="63"/>
      <c r="E23" s="45"/>
      <c r="F23" s="63"/>
      <c r="G23" s="63"/>
      <c r="H23" s="62"/>
    </row>
    <row r="24" ht="15.75" customHeight="1">
      <c r="B24" s="61"/>
      <c r="C24" s="65"/>
      <c r="D24" s="66"/>
      <c r="E24" s="67"/>
      <c r="F24" s="66"/>
      <c r="G24" s="66"/>
      <c r="H24" s="65"/>
    </row>
    <row r="25" ht="15.75" customHeight="1">
      <c r="B25" s="61"/>
      <c r="C25" s="62"/>
      <c r="D25" s="63"/>
      <c r="E25" s="45"/>
      <c r="F25" s="63"/>
      <c r="G25" s="63"/>
      <c r="H25" s="62"/>
    </row>
    <row r="26" ht="15.75" customHeight="1">
      <c r="B26" s="61"/>
      <c r="C26" s="65"/>
      <c r="D26" s="66"/>
      <c r="E26" s="67"/>
      <c r="F26" s="66"/>
      <c r="G26" s="66"/>
      <c r="H26" s="65"/>
    </row>
    <row r="27" ht="15.75" customHeight="1">
      <c r="B27" s="61"/>
      <c r="C27" s="62"/>
      <c r="D27" s="63"/>
      <c r="E27" s="45"/>
      <c r="F27" s="63"/>
      <c r="G27" s="63"/>
      <c r="H27" s="62"/>
    </row>
    <row r="28" ht="15.75" customHeight="1">
      <c r="B28" s="61"/>
      <c r="C28" s="65"/>
      <c r="D28" s="66"/>
      <c r="E28" s="67"/>
      <c r="F28" s="66"/>
      <c r="G28" s="66"/>
      <c r="H28" s="65"/>
    </row>
    <row r="29" ht="15.75" customHeight="1">
      <c r="B29" s="61"/>
      <c r="C29" s="62"/>
      <c r="D29" s="63"/>
      <c r="E29" s="45"/>
      <c r="F29" s="63"/>
      <c r="G29" s="63"/>
      <c r="H29" s="62"/>
    </row>
    <row r="30" ht="15.75" customHeight="1">
      <c r="B30" s="61"/>
      <c r="C30" s="65"/>
      <c r="D30" s="66"/>
      <c r="E30" s="67"/>
      <c r="F30" s="66"/>
      <c r="G30" s="66"/>
      <c r="H30" s="65"/>
    </row>
    <row r="31" ht="15.75" customHeight="1"/>
    <row r="32" ht="15.75" customHeight="1">
      <c r="C32" s="69" t="s">
        <v>160</v>
      </c>
      <c r="D32" s="70"/>
      <c r="E32" s="33">
        <f>SUMIF(G7:G30,"Plaćeno",E7:E30)</f>
        <v>7000</v>
      </c>
    </row>
    <row r="33" ht="15.75" customHeight="1">
      <c r="C33" s="71" t="s">
        <v>161</v>
      </c>
      <c r="D33" s="53"/>
      <c r="E33" s="52">
        <f>SUMIF(G7:G30,"Na cekanju",E7:E30)</f>
        <v>0</v>
      </c>
    </row>
    <row r="34" ht="15.75" customHeight="1">
      <c r="C34" s="72" t="s">
        <v>162</v>
      </c>
      <c r="D34" s="53"/>
      <c r="E34" s="52">
        <f>SUM(E7:E30)</f>
        <v>7400</v>
      </c>
    </row>
    <row r="35" ht="15.75" customHeight="1">
      <c r="C35" s="73" t="s">
        <v>163</v>
      </c>
      <c r="D35" s="53"/>
      <c r="E35" s="74">
        <f>'Kalkulator kupovine stana'!C52</f>
        <v>153740</v>
      </c>
    </row>
    <row r="36" ht="15.75" customHeight="1">
      <c r="C36" s="75" t="s">
        <v>164</v>
      </c>
      <c r="D36" s="76"/>
      <c r="E36" s="77">
        <f>'Kalkulator kupovine stana'!C52-SUMIF(G7:G30,"Placeno",E7:E30)</f>
        <v>153740</v>
      </c>
    </row>
    <row r="37" ht="15.75" customHeight="1"/>
    <row r="38" ht="15.75" customHeight="1"/>
    <row r="39" ht="15.75" customHeight="1"/>
    <row r="40" ht="15.75" customHeight="1">
      <c r="B40" s="42" t="s">
        <v>165</v>
      </c>
      <c r="C40" s="2"/>
      <c r="D40" s="2"/>
      <c r="E40" s="2"/>
      <c r="F40" s="2"/>
      <c r="G40" s="2"/>
      <c r="H40" s="3"/>
    </row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A1:H1"/>
    <mergeCell ref="A2:H2"/>
    <mergeCell ref="B4:H4"/>
    <mergeCell ref="B40:H40"/>
  </mergeCells>
  <dataValidations>
    <dataValidation type="list" allowBlank="1" sqref="G7:G30">
      <formula1>"Plaćeno,Na čekanju"</formula1>
    </dataValidation>
    <dataValidation type="list" allowBlank="1" sqref="F7:F30">
      <formula1>"Bankovni transfer,Kes,Kartica,Kredit"</formula1>
    </dataValidation>
    <dataValidation type="list" allowBlank="1" sqref="D7">
      <formula1>"Cena stana,Učešće,Porez i takse,Agencija,Advokat,Notar,Uknjižba,Troškovi kredita,Opremanje,Ostalo"</formula1>
    </dataValidation>
    <dataValidation type="list" allowBlank="1" sqref="D8:D30">
      <formula1>"Cena stana,Ucesce,Porez i takse,Agencija,Advokat,Notar,Uknjizba,Troskovi kredita,Opremanje,Ostalo"</formula1>
    </dataValidation>
    <dataValidation type="custom" allowBlank="1" showDropDown="1" sqref="B7:B30">
      <formula1>OR(NOT(ISERROR(DATEVALUE(B7))), AND(ISNUMBER(B7), LEFT(CELL("format", B7))="D"))</formula1>
    </dataValidation>
  </dataValidations>
  <printOptions/>
  <pageMargins bottom="1.0" footer="0.0" header="0.0" left="0.75" right="0.75" top="1.0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2.0"/>
    <col customWidth="1" min="2" max="2" width="49.29"/>
    <col customWidth="1" min="3" max="4" width="16.0"/>
    <col customWidth="1" min="5" max="5" width="3.0"/>
    <col customWidth="1" min="6" max="6" width="2.0"/>
    <col customWidth="1" min="7" max="26" width="8.71"/>
  </cols>
  <sheetData>
    <row r="1" ht="30.0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</row>
    <row r="2" ht="21.75" customHeight="1">
      <c r="A2" s="5" t="s">
        <v>166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3"/>
    </row>
    <row r="4" ht="19.5" customHeight="1">
      <c r="B4" s="26" t="s">
        <v>167</v>
      </c>
      <c r="C4" s="2"/>
      <c r="D4" s="3"/>
    </row>
    <row r="5">
      <c r="B5" s="9" t="s">
        <v>38</v>
      </c>
      <c r="C5" s="78">
        <f>'Kalkulator kupovine stana'!C48</f>
        <v>150000</v>
      </c>
    </row>
    <row r="6">
      <c r="B6" s="9" t="s">
        <v>168</v>
      </c>
      <c r="C6" s="78">
        <f>'Kalkulator kupovine stana'!C49</f>
        <v>0</v>
      </c>
    </row>
    <row r="7">
      <c r="B7" s="12" t="s">
        <v>169</v>
      </c>
      <c r="C7" s="78">
        <f>'Kalkulator kupovine stana'!C50</f>
        <v>3410</v>
      </c>
    </row>
    <row r="8">
      <c r="B8" s="12" t="s">
        <v>170</v>
      </c>
      <c r="C8" s="78">
        <f>'Kalkulator kupovine stana'!C51</f>
        <v>330</v>
      </c>
    </row>
    <row r="11" ht="19.5" customHeight="1">
      <c r="B11" s="26" t="s">
        <v>171</v>
      </c>
      <c r="C11" s="2"/>
      <c r="D11" s="3"/>
    </row>
    <row r="12">
      <c r="B12" s="12" t="s">
        <v>172</v>
      </c>
      <c r="C12" s="78">
        <f>'Kalkulator kupovine stana'!C52+Opremanje!C65</f>
        <v>171240</v>
      </c>
    </row>
    <row r="13">
      <c r="B13" s="12" t="s">
        <v>173</v>
      </c>
      <c r="C13" s="78">
        <f>'Praćenje transakcija'!E32</f>
        <v>7000</v>
      </c>
    </row>
    <row r="15">
      <c r="B15" s="79" t="s">
        <v>174</v>
      </c>
      <c r="C15" s="80">
        <f>C13/C12</f>
        <v>0.04087829946</v>
      </c>
    </row>
    <row r="17">
      <c r="B17" s="8" t="s">
        <v>175</v>
      </c>
      <c r="C17" s="2"/>
      <c r="D17" s="3"/>
    </row>
    <row r="18">
      <c r="B18" s="81" t="s">
        <v>148</v>
      </c>
      <c r="C18" s="82" t="s">
        <v>91</v>
      </c>
      <c r="D18" s="82" t="s">
        <v>176</v>
      </c>
    </row>
    <row r="19">
      <c r="B19" s="83" t="s">
        <v>177</v>
      </c>
      <c r="C19" s="84">
        <f>Opremanje!C14</f>
        <v>5800</v>
      </c>
      <c r="D19" s="84">
        <f>Opremanje!D14</f>
        <v>3700</v>
      </c>
    </row>
    <row r="20" ht="15.75" customHeight="1">
      <c r="B20" s="83" t="s">
        <v>178</v>
      </c>
      <c r="C20" s="84">
        <f>Opremanje!C21</f>
        <v>2600</v>
      </c>
      <c r="D20" s="84">
        <f>Opremanje!D21</f>
        <v>0</v>
      </c>
    </row>
    <row r="21" ht="15.75" customHeight="1">
      <c r="B21" s="83" t="s">
        <v>179</v>
      </c>
      <c r="C21" s="84">
        <f>Opremanje!C29</f>
        <v>2000</v>
      </c>
      <c r="D21" s="84">
        <f>Opremanje!D29</f>
        <v>0</v>
      </c>
    </row>
    <row r="22" ht="15.75" customHeight="1">
      <c r="B22" s="83" t="s">
        <v>180</v>
      </c>
      <c r="C22" s="84">
        <f>Opremanje!C36</f>
        <v>1100</v>
      </c>
      <c r="D22" s="84">
        <f>Opremanje!D36</f>
        <v>0</v>
      </c>
    </row>
    <row r="23" ht="15.75" customHeight="1">
      <c r="B23" s="83" t="s">
        <v>181</v>
      </c>
      <c r="C23" s="84">
        <f>Opremanje!C43</f>
        <v>2250</v>
      </c>
      <c r="D23" s="84">
        <f>Opremanje!D43</f>
        <v>0</v>
      </c>
    </row>
    <row r="24" ht="15.75" customHeight="1">
      <c r="B24" s="85" t="s">
        <v>182</v>
      </c>
      <c r="C24" s="84">
        <f>Opremanje!C50</f>
        <v>1500</v>
      </c>
      <c r="D24" s="84">
        <f>Opremanje!D50</f>
        <v>0</v>
      </c>
    </row>
    <row r="25" ht="15.75" customHeight="1">
      <c r="B25" s="83" t="s">
        <v>183</v>
      </c>
      <c r="C25" s="84">
        <f>Opremanje!C57</f>
        <v>950</v>
      </c>
      <c r="D25" s="84">
        <f>Opremanje!D57</f>
        <v>0</v>
      </c>
    </row>
    <row r="26" ht="15.75" customHeight="1">
      <c r="B26" s="83" t="s">
        <v>184</v>
      </c>
      <c r="C26" s="84">
        <f>Opremanje!C63</f>
        <v>1300</v>
      </c>
      <c r="D26" s="84">
        <f>Opremanje!D63</f>
        <v>0</v>
      </c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>
      <c r="B41" s="86" t="s">
        <v>185</v>
      </c>
      <c r="C41" s="87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8"/>
    </row>
    <row r="42" ht="15.75" customHeight="1">
      <c r="B42" s="89"/>
      <c r="C42" s="90"/>
      <c r="D42" s="90"/>
      <c r="E42" s="90"/>
      <c r="F42" s="90"/>
      <c r="G42" s="90"/>
      <c r="H42" s="90"/>
      <c r="I42" s="90"/>
      <c r="J42" s="90"/>
      <c r="K42" s="90"/>
      <c r="L42" s="90"/>
      <c r="M42" s="90"/>
      <c r="N42" s="90"/>
      <c r="O42" s="90"/>
      <c r="P42" s="90"/>
      <c r="Q42" s="90"/>
      <c r="R42" s="90"/>
      <c r="S42" s="90"/>
      <c r="T42" s="90"/>
      <c r="U42" s="91"/>
    </row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6">
    <mergeCell ref="A1:U1"/>
    <mergeCell ref="A2:U2"/>
    <mergeCell ref="B4:D4"/>
    <mergeCell ref="B11:D11"/>
    <mergeCell ref="B41:U42"/>
    <mergeCell ref="B17:D17"/>
  </mergeCells>
  <printOptions/>
  <pageMargins bottom="1.0" footer="0.0" header="0.0" left="0.75" right="0.75" top="1.0"/>
  <pageSetup paperSize="9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2.0"/>
    <col customWidth="1" min="2" max="2" width="100.0"/>
    <col customWidth="1" min="3" max="26" width="8.71"/>
  </cols>
  <sheetData>
    <row r="1" ht="30.0" customHeight="1">
      <c r="A1" s="92" t="s">
        <v>0</v>
      </c>
      <c r="B1" s="2"/>
      <c r="C1" s="2"/>
      <c r="D1" s="3"/>
    </row>
    <row r="2" ht="21.75" customHeight="1">
      <c r="A2" s="5" t="s">
        <v>186</v>
      </c>
      <c r="B2" s="2"/>
      <c r="C2" s="2"/>
      <c r="D2" s="3"/>
    </row>
    <row r="4" ht="30.0" customHeight="1">
      <c r="B4" s="93" t="s">
        <v>187</v>
      </c>
    </row>
    <row r="6" ht="19.5" customHeight="1">
      <c r="B6" s="94" t="s">
        <v>188</v>
      </c>
    </row>
    <row r="7" ht="30.0" customHeight="1">
      <c r="B7" s="95" t="s">
        <v>189</v>
      </c>
    </row>
    <row r="9" ht="19.5" customHeight="1">
      <c r="B9" s="94" t="s">
        <v>190</v>
      </c>
    </row>
    <row r="10" ht="30.0" customHeight="1">
      <c r="B10" s="95" t="s">
        <v>191</v>
      </c>
    </row>
    <row r="11" ht="30.0" customHeight="1">
      <c r="B11" s="95" t="s">
        <v>192</v>
      </c>
    </row>
    <row r="12" ht="30.0" customHeight="1">
      <c r="B12" s="95" t="s">
        <v>193</v>
      </c>
    </row>
    <row r="13" ht="15.75" customHeight="1">
      <c r="B13" s="95" t="s">
        <v>194</v>
      </c>
    </row>
    <row r="15" ht="19.5" customHeight="1">
      <c r="B15" s="94" t="s">
        <v>195</v>
      </c>
    </row>
    <row r="16" ht="30.0" customHeight="1">
      <c r="B16" s="95" t="s">
        <v>196</v>
      </c>
    </row>
    <row r="18" ht="19.5" customHeight="1">
      <c r="B18" s="96" t="s">
        <v>197</v>
      </c>
    </row>
    <row r="19" ht="30.0" customHeight="1">
      <c r="B19" s="95" t="s">
        <v>198</v>
      </c>
    </row>
    <row r="21" ht="19.5" customHeight="1">
      <c r="B21" s="94" t="s">
        <v>199</v>
      </c>
    </row>
    <row r="22" ht="30.0" customHeight="1">
      <c r="B22" s="95" t="s">
        <v>200</v>
      </c>
    </row>
    <row r="23" ht="15.75" customHeight="1"/>
    <row r="24" ht="19.5" customHeight="1">
      <c r="B24" s="96" t="s">
        <v>201</v>
      </c>
    </row>
    <row r="25" ht="60.0" customHeight="1">
      <c r="B25" s="95" t="s">
        <v>202</v>
      </c>
    </row>
    <row r="26" ht="15.75" customHeight="1"/>
    <row r="27" ht="24.0" customHeight="1">
      <c r="B27" s="42" t="s">
        <v>203</v>
      </c>
      <c r="C27" s="2"/>
      <c r="D27" s="3"/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A1:D1"/>
    <mergeCell ref="A2:D2"/>
    <mergeCell ref="B27:D27"/>
  </mergeCells>
  <printOptions/>
  <pageMargins bottom="1.0" footer="0.0" header="0.0" left="0.75" right="0.75" top="1.0"/>
  <pageSetup paperSize="9" orientation="portrait"/>
  <drawing r:id="rId1"/>
</worksheet>
</file>